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ml.chartshapes+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家庭影院计算表" sheetId="1" r:id="rId1"/>
    <sheet name="距离分辨率图" sheetId="3" r:id="rId2"/>
    <sheet name="视场座位图" sheetId="4" r:id="rId3"/>
    <sheet name="表2" sheetId="2" r:id="rId4"/>
  </sheets>
  <definedNames>
    <definedName name="_xlnm.Print_Area" localSheetId="0">家庭影院计算表!$A$1:$K$90</definedName>
  </definedNames>
  <calcPr calcId="144525" concurrentCalc="0"/>
</workbook>
</file>

<file path=xl/comments1.xml><?xml version="1.0" encoding="utf-8"?>
<comments xmlns="http://schemas.openxmlformats.org/spreadsheetml/2006/main">
  <authors>
    <author>Carlton Bale</author>
  </authors>
  <commentList>
    <comment ref="B31" authorId="0">
      <text>
        <r>
          <rPr>
            <b/>
            <sz val="10"/>
            <rFont val="Tahoma"/>
            <charset val="134"/>
          </rPr>
          <t>制表人Carlton Bale:</t>
        </r>
        <r>
          <rPr>
            <sz val="10"/>
            <rFont val="Tahoma"/>
            <charset val="134"/>
          </rPr>
          <t xml:space="preserve">
要获得THX认证，要求观众所坐位置</t>
        </r>
        <r>
          <rPr>
            <u/>
            <sz val="10"/>
            <rFont val="Tahoma"/>
            <charset val="134"/>
          </rPr>
          <t>至少离屏幕这么近</t>
        </r>
        <r>
          <rPr>
            <sz val="10"/>
            <rFont val="Tahoma"/>
            <charset val="134"/>
          </rPr>
          <t xml:space="preserve">。（建议观众坐得比此距离更近。） </t>
        </r>
      </text>
    </comment>
    <comment ref="C31" authorId="0">
      <text>
        <r>
          <rPr>
            <b/>
            <sz val="10"/>
            <rFont val="Tahoma"/>
            <charset val="134"/>
          </rPr>
          <t>制表人Carlton Bale:</t>
        </r>
        <r>
          <rPr>
            <sz val="10"/>
            <rFont val="Tahoma"/>
            <charset val="134"/>
          </rPr>
          <t xml:space="preserve">
要获得THX认证，要求观众所坐位置</t>
        </r>
        <r>
          <rPr>
            <u/>
            <sz val="10"/>
            <rFont val="Tahoma"/>
            <charset val="134"/>
          </rPr>
          <t>至少离屏幕这么近</t>
        </r>
        <r>
          <rPr>
            <sz val="10"/>
            <rFont val="Tahoma"/>
            <charset val="134"/>
          </rPr>
          <t xml:space="preserve">。（建议观众坐得比此距离更近。） 
</t>
        </r>
      </text>
    </comment>
    <comment ref="E31" authorId="0">
      <text>
        <r>
          <rPr>
            <b/>
            <sz val="10"/>
            <rFont val="Tahoma"/>
            <charset val="134"/>
          </rPr>
          <t>制表人Carlton Bale</t>
        </r>
        <r>
          <rPr>
            <i/>
            <sz val="10"/>
            <rFont val="Tahoma"/>
            <charset val="134"/>
          </rPr>
          <t>:
要获得THX认证，要求观众所坐位置</t>
        </r>
        <r>
          <rPr>
            <i/>
            <u/>
            <sz val="10"/>
            <rFont val="Tahoma"/>
            <charset val="134"/>
          </rPr>
          <t>至少离屏幕这么近</t>
        </r>
        <r>
          <rPr>
            <i/>
            <sz val="10"/>
            <rFont val="Tahoma"/>
            <charset val="134"/>
          </rPr>
          <t xml:space="preserve">。（建议观众坐得比此距离更近。） </t>
        </r>
      </text>
    </comment>
    <comment ref="G31" authorId="0">
      <text>
        <r>
          <rPr>
            <b/>
            <sz val="10"/>
            <rFont val="Tahoma"/>
            <charset val="134"/>
          </rPr>
          <t>制表人Carlton Bale</t>
        </r>
        <r>
          <rPr>
            <i/>
            <sz val="10"/>
            <rFont val="Tahoma"/>
            <charset val="134"/>
          </rPr>
          <t>:
要获得THX认证，要求观众所坐位置</t>
        </r>
        <r>
          <rPr>
            <i/>
            <u/>
            <sz val="10"/>
            <rFont val="Tahoma"/>
            <charset val="134"/>
          </rPr>
          <t>至少离屏幕这么近</t>
        </r>
        <r>
          <rPr>
            <i/>
            <sz val="10"/>
            <rFont val="Tahoma"/>
            <charset val="134"/>
          </rPr>
          <t xml:space="preserve">。（建议观众坐得比此距离更近。） 
</t>
        </r>
      </text>
    </comment>
    <comment ref="I31" authorId="0">
      <text>
        <r>
          <rPr>
            <b/>
            <sz val="10"/>
            <rFont val="Tahoma"/>
            <charset val="134"/>
          </rPr>
          <t>制表人Carlton Bale</t>
        </r>
        <r>
          <rPr>
            <i/>
            <sz val="10"/>
            <rFont val="Tahoma"/>
            <charset val="134"/>
          </rPr>
          <t>:
要获得THX认证，要求观众所坐位置</t>
        </r>
        <r>
          <rPr>
            <i/>
            <u/>
            <sz val="10"/>
            <rFont val="Tahoma"/>
            <charset val="134"/>
          </rPr>
          <t>至少离屏幕这么近</t>
        </r>
        <r>
          <rPr>
            <i/>
            <sz val="10"/>
            <rFont val="Tahoma"/>
            <charset val="134"/>
          </rPr>
          <t xml:space="preserve">。（建议观众坐得比此距离更近。） 
</t>
        </r>
      </text>
    </comment>
    <comment ref="B32" authorId="0">
      <text>
        <r>
          <rPr>
            <b/>
            <sz val="10"/>
            <rFont val="Tahoma"/>
            <charset val="134"/>
          </rPr>
          <t>制表人Carlton Bale:</t>
        </r>
        <r>
          <rPr>
            <sz val="10"/>
            <rFont val="Tahoma"/>
            <charset val="134"/>
          </rPr>
          <t xml:space="preserve">
SMPTE建议观众所坐位置</t>
        </r>
        <r>
          <rPr>
            <u/>
            <sz val="10"/>
            <rFont val="Tahoma"/>
            <charset val="134"/>
          </rPr>
          <t>离屏幕至少这么近</t>
        </r>
        <r>
          <rPr>
            <sz val="10"/>
            <rFont val="Tahoma"/>
            <charset val="134"/>
          </rPr>
          <t>。</t>
        </r>
      </text>
    </comment>
    <comment ref="C32" authorId="0">
      <text>
        <r>
          <rPr>
            <b/>
            <sz val="10"/>
            <rFont val="Tahoma"/>
            <charset val="134"/>
          </rPr>
          <t>制表人Carlton Bale:</t>
        </r>
        <r>
          <rPr>
            <sz val="10"/>
            <rFont val="Tahoma"/>
            <charset val="134"/>
          </rPr>
          <t xml:space="preserve">
SMPTE建议观众所坐位置</t>
        </r>
        <r>
          <rPr>
            <u/>
            <sz val="10"/>
            <rFont val="Tahoma"/>
            <charset val="134"/>
          </rPr>
          <t>离屏幕至少这么近</t>
        </r>
        <r>
          <rPr>
            <sz val="10"/>
            <rFont val="Tahoma"/>
            <charset val="134"/>
          </rPr>
          <t xml:space="preserve">。
</t>
        </r>
      </text>
    </comment>
    <comment ref="E32" authorId="0">
      <text>
        <r>
          <rPr>
            <b/>
            <sz val="10"/>
            <rFont val="Tahoma"/>
            <charset val="134"/>
          </rPr>
          <t>制表人Carlton Bale</t>
        </r>
        <r>
          <rPr>
            <sz val="10"/>
            <rFont val="Tahoma"/>
            <charset val="134"/>
          </rPr>
          <t>:
SMPTE建议观众所坐位置</t>
        </r>
        <r>
          <rPr>
            <u/>
            <sz val="10"/>
            <rFont val="Tahoma"/>
            <charset val="134"/>
          </rPr>
          <t>离屏幕至少这么近</t>
        </r>
        <r>
          <rPr>
            <sz val="10"/>
            <rFont val="Tahoma"/>
            <charset val="134"/>
          </rPr>
          <t xml:space="preserve">。
</t>
        </r>
      </text>
    </comment>
    <comment ref="G32" authorId="0">
      <text>
        <r>
          <rPr>
            <b/>
            <sz val="10"/>
            <rFont val="Tahoma"/>
            <charset val="134"/>
          </rPr>
          <t>制表人Carlton Bale</t>
        </r>
        <r>
          <rPr>
            <sz val="10"/>
            <rFont val="Tahoma"/>
            <charset val="134"/>
          </rPr>
          <t>:
SMPTE建议观众所坐位置</t>
        </r>
        <r>
          <rPr>
            <u/>
            <sz val="10"/>
            <rFont val="Tahoma"/>
            <charset val="134"/>
          </rPr>
          <t>离屏幕至少这么近</t>
        </r>
        <r>
          <rPr>
            <sz val="10"/>
            <rFont val="Tahoma"/>
            <charset val="134"/>
          </rPr>
          <t>。</t>
        </r>
      </text>
    </comment>
    <comment ref="I32" authorId="0">
      <text>
        <r>
          <rPr>
            <b/>
            <sz val="10"/>
            <rFont val="Tahoma"/>
            <charset val="134"/>
          </rPr>
          <t>制表人Carlton Bale</t>
        </r>
        <r>
          <rPr>
            <sz val="10"/>
            <rFont val="Tahoma"/>
            <charset val="134"/>
          </rPr>
          <t>:
SMPTE建议观众所坐位置</t>
        </r>
        <r>
          <rPr>
            <u/>
            <sz val="10"/>
            <rFont val="Tahoma"/>
            <charset val="134"/>
          </rPr>
          <t>离屏幕至少这么近</t>
        </r>
        <r>
          <rPr>
            <sz val="10"/>
            <rFont val="Tahoma"/>
            <charset val="134"/>
          </rPr>
          <t>。</t>
        </r>
      </text>
    </comment>
    <comment ref="B33" authorId="0">
      <text>
        <r>
          <rPr>
            <b/>
            <sz val="10"/>
            <rFont val="Tahoma"/>
            <charset val="134"/>
          </rPr>
          <t>制表人Carlton Bale:</t>
        </r>
        <r>
          <rPr>
            <sz val="10"/>
            <rFont val="Tahoma"/>
            <charset val="134"/>
          </rPr>
          <t xml:space="preserve">
THX建议观众所坐位置离屏幕</t>
        </r>
        <r>
          <rPr>
            <u/>
            <sz val="10"/>
            <rFont val="Tahoma"/>
            <charset val="134"/>
          </rPr>
          <t>至少这么近</t>
        </r>
        <r>
          <rPr>
            <sz val="10"/>
            <rFont val="Tahoma"/>
            <charset val="134"/>
          </rPr>
          <t xml:space="preserve">（但THX规范中允许更远的观测距离。） </t>
        </r>
      </text>
    </comment>
    <comment ref="C33" authorId="0">
      <text>
        <r>
          <rPr>
            <i/>
            <sz val="10"/>
            <rFont val="Tahoma"/>
            <charset val="134"/>
          </rPr>
          <t>THX建议观众所坐位置</t>
        </r>
        <r>
          <rPr>
            <i/>
            <u/>
            <sz val="10"/>
            <rFont val="Tahoma"/>
            <charset val="134"/>
          </rPr>
          <t>离屏幕至少这么近</t>
        </r>
        <r>
          <rPr>
            <i/>
            <sz val="10"/>
            <rFont val="Tahoma"/>
            <charset val="134"/>
          </rPr>
          <t xml:space="preserve">（但THX规范中允许更远的观测距离。） 
</t>
        </r>
      </text>
    </comment>
    <comment ref="E33" authorId="0">
      <text>
        <r>
          <rPr>
            <i/>
            <sz val="10"/>
            <rFont val="Tahoma"/>
            <charset val="134"/>
          </rPr>
          <t>THX建议观众所坐位置</t>
        </r>
        <r>
          <rPr>
            <i/>
            <u/>
            <sz val="10"/>
            <rFont val="Tahoma"/>
            <charset val="134"/>
          </rPr>
          <t>离屏幕至少这么近</t>
        </r>
        <r>
          <rPr>
            <i/>
            <sz val="10"/>
            <rFont val="Tahoma"/>
            <charset val="134"/>
          </rPr>
          <t xml:space="preserve">（但THX规范中允许更远的观测距离。） </t>
        </r>
      </text>
    </comment>
    <comment ref="G33" authorId="0">
      <text>
        <r>
          <rPr>
            <b/>
            <sz val="10"/>
            <rFont val="Tahoma"/>
            <charset val="134"/>
          </rPr>
          <t>制表人Carlton Bale:</t>
        </r>
        <r>
          <rPr>
            <sz val="10"/>
            <rFont val="Tahoma"/>
            <charset val="134"/>
          </rPr>
          <t xml:space="preserve">
THX建议观众所坐位置</t>
        </r>
        <r>
          <rPr>
            <u/>
            <sz val="10"/>
            <rFont val="Tahoma"/>
            <charset val="134"/>
          </rPr>
          <t>离屏幕至少这么近</t>
        </r>
        <r>
          <rPr>
            <sz val="10"/>
            <rFont val="Tahoma"/>
            <charset val="134"/>
          </rPr>
          <t xml:space="preserve">（但THX规范中允许更远的观测距离。） 
</t>
        </r>
      </text>
    </comment>
    <comment ref="I33" authorId="0">
      <text>
        <r>
          <rPr>
            <b/>
            <sz val="10"/>
            <rFont val="Tahoma"/>
            <charset val="134"/>
          </rPr>
          <t>制表人Carlton Bale:</t>
        </r>
        <r>
          <rPr>
            <sz val="10"/>
            <rFont val="Tahoma"/>
            <charset val="134"/>
          </rPr>
          <t xml:space="preserve">
THX建议观众所坐位置</t>
        </r>
        <r>
          <rPr>
            <u/>
            <sz val="10"/>
            <rFont val="Tahoma"/>
            <charset val="134"/>
          </rPr>
          <t>离屏幕至少这么近</t>
        </r>
        <r>
          <rPr>
            <sz val="10"/>
            <rFont val="Tahoma"/>
            <charset val="134"/>
          </rPr>
          <t xml:space="preserve">（但THX规范中允许更远的观测距离。） 
</t>
        </r>
      </text>
    </comment>
    <comment ref="C34" authorId="0">
      <text>
        <r>
          <rPr>
            <b/>
            <sz val="10"/>
            <rFont val="Tahoma"/>
            <charset val="134"/>
          </rPr>
          <t>制表人Carlton Bale:</t>
        </r>
        <r>
          <rPr>
            <sz val="10"/>
            <rFont val="Tahoma"/>
            <charset val="134"/>
          </rPr>
          <t xml:space="preserve">
</t>
        </r>
        <r>
          <rPr>
            <i/>
            <sz val="10"/>
            <rFont val="Tahoma"/>
            <charset val="134"/>
          </rPr>
          <t>THX建议观众所坐位置离</t>
        </r>
        <r>
          <rPr>
            <i/>
            <u/>
            <sz val="10"/>
            <rFont val="Tahoma"/>
            <charset val="134"/>
          </rPr>
          <t>屏幕至少这么近</t>
        </r>
        <r>
          <rPr>
            <i/>
            <sz val="10"/>
            <rFont val="Tahoma"/>
            <charset val="134"/>
          </rPr>
          <t>（但THX规范中允许更远的观测距离。）</t>
        </r>
      </text>
    </comment>
    <comment ref="E34" authorId="0">
      <text>
        <r>
          <rPr>
            <b/>
            <sz val="10"/>
            <rFont val="Tahoma"/>
            <charset val="134"/>
          </rPr>
          <t>制表人Carlton Bale</t>
        </r>
        <r>
          <rPr>
            <i/>
            <sz val="10"/>
            <rFont val="Tahoma"/>
            <charset val="134"/>
          </rPr>
          <t>:
THX建议观众所坐位置</t>
        </r>
        <r>
          <rPr>
            <i/>
            <u/>
            <sz val="10"/>
            <rFont val="Tahoma"/>
            <charset val="134"/>
          </rPr>
          <t>离屏幕至少这么近</t>
        </r>
        <r>
          <rPr>
            <i/>
            <sz val="10"/>
            <rFont val="Tahoma"/>
            <charset val="134"/>
          </rPr>
          <t>（但THX规范中允许更远的观测距离。）</t>
        </r>
      </text>
    </comment>
    <comment ref="G34" authorId="0">
      <text>
        <r>
          <rPr>
            <b/>
            <sz val="10"/>
            <rFont val="Tahoma"/>
            <charset val="134"/>
          </rPr>
          <t>制表人Carlton Bale</t>
        </r>
        <r>
          <rPr>
            <i/>
            <sz val="10"/>
            <rFont val="Tahoma"/>
            <charset val="134"/>
          </rPr>
          <t>:
THX建议观众所坐位置</t>
        </r>
        <r>
          <rPr>
            <i/>
            <u/>
            <sz val="10"/>
            <rFont val="Tahoma"/>
            <charset val="134"/>
          </rPr>
          <t>离屏幕至少这么近</t>
        </r>
        <r>
          <rPr>
            <i/>
            <sz val="10"/>
            <rFont val="Tahoma"/>
            <charset val="134"/>
          </rPr>
          <t xml:space="preserve">（但THX规范中允许更远的观测距离。）
</t>
        </r>
      </text>
    </comment>
    <comment ref="I34" authorId="0">
      <text>
        <r>
          <rPr>
            <b/>
            <sz val="10"/>
            <rFont val="Tahoma"/>
            <charset val="134"/>
          </rPr>
          <t>制表人Carlton Bale</t>
        </r>
        <r>
          <rPr>
            <i/>
            <sz val="10"/>
            <rFont val="Tahoma"/>
            <charset val="134"/>
          </rPr>
          <t>:
THX建议观众所坐位置</t>
        </r>
        <r>
          <rPr>
            <i/>
            <u/>
            <sz val="10"/>
            <rFont val="Tahoma"/>
            <charset val="134"/>
          </rPr>
          <t>离屏幕至少这么近</t>
        </r>
        <r>
          <rPr>
            <i/>
            <sz val="10"/>
            <rFont val="Tahoma"/>
            <charset val="134"/>
          </rPr>
          <t xml:space="preserve">（但THX规范中允许更远的观测距离。）
</t>
        </r>
      </text>
    </comment>
    <comment ref="B35" authorId="0">
      <text>
        <r>
          <rPr>
            <b/>
            <sz val="10"/>
            <rFont val="Tahoma"/>
            <charset val="134"/>
          </rPr>
          <t>制表人Carlton Bale:</t>
        </r>
        <r>
          <rPr>
            <sz val="10"/>
            <rFont val="Tahoma"/>
            <charset val="134"/>
          </rPr>
          <t xml:space="preserve">
所坐位置比此距离更近则可能需要更高分辨率的显示设备。</t>
        </r>
        <r>
          <rPr>
            <b/>
            <sz val="10"/>
            <rFont val="Tahoma"/>
            <charset val="134"/>
          </rPr>
          <t>但是，房间仍应遵守THX/SMPTE 座位距离指南</t>
        </r>
        <r>
          <rPr>
            <sz val="10"/>
            <rFont val="Tahoma"/>
            <charset val="134"/>
          </rPr>
          <t>。</t>
        </r>
      </text>
    </comment>
    <comment ref="C35" authorId="0">
      <text>
        <r>
          <rPr>
            <b/>
            <sz val="10"/>
            <rFont val="Tahoma"/>
            <charset val="134"/>
          </rPr>
          <t>制表人Carlton Bale:</t>
        </r>
        <r>
          <rPr>
            <sz val="10"/>
            <rFont val="Tahoma"/>
            <charset val="134"/>
          </rPr>
          <t xml:space="preserve">
所坐位置比此距离更近则可能需要更高分辨率的显示设备。</t>
        </r>
        <r>
          <rPr>
            <b/>
            <sz val="10"/>
            <rFont val="Tahoma"/>
            <charset val="134"/>
          </rPr>
          <t>但是，房间仍应遵守THX/SMPTE 座位距离指南</t>
        </r>
        <r>
          <rPr>
            <sz val="10"/>
            <rFont val="Tahoma"/>
            <charset val="134"/>
          </rPr>
          <t xml:space="preserve">。
</t>
        </r>
      </text>
    </comment>
    <comment ref="E35" authorId="0">
      <text>
        <r>
          <rPr>
            <b/>
            <sz val="10"/>
            <rFont val="Tahoma"/>
            <charset val="134"/>
          </rPr>
          <t xml:space="preserve">制表人Carlton Bale:
</t>
        </r>
        <r>
          <rPr>
            <sz val="10"/>
            <rFont val="Tahoma"/>
            <charset val="134"/>
          </rPr>
          <t>所坐位置比此距离更近则可能需要更高分辨率的显示设备。</t>
        </r>
        <r>
          <rPr>
            <b/>
            <sz val="10"/>
            <rFont val="Tahoma"/>
            <charset val="134"/>
          </rPr>
          <t xml:space="preserve">但是，房间仍应遵守THX/SMPTE 座位距离指南。
</t>
        </r>
      </text>
    </comment>
    <comment ref="G35" authorId="0">
      <text>
        <r>
          <rPr>
            <b/>
            <sz val="10"/>
            <rFont val="Tahoma"/>
            <charset val="134"/>
          </rPr>
          <t xml:space="preserve">制表人Carlton Bale:
</t>
        </r>
        <r>
          <rPr>
            <sz val="10"/>
            <rFont val="Tahoma"/>
            <charset val="134"/>
          </rPr>
          <t>所坐位置比此距离更近则可能需要更高分辨率的显示设备。</t>
        </r>
        <r>
          <rPr>
            <b/>
            <sz val="10"/>
            <rFont val="Tahoma"/>
            <charset val="134"/>
          </rPr>
          <t>但是，房间仍应遵守THX/SMPTE 座位距离指南。</t>
        </r>
      </text>
    </comment>
    <comment ref="I35" authorId="0">
      <text>
        <r>
          <rPr>
            <b/>
            <sz val="10"/>
            <rFont val="Tahoma"/>
            <charset val="134"/>
          </rPr>
          <t xml:space="preserve">制表人Carlton Bale:
</t>
        </r>
        <r>
          <rPr>
            <sz val="10"/>
            <rFont val="Tahoma"/>
            <charset val="134"/>
          </rPr>
          <t>所坐位置比此距离更近则可能需要更高分辨率的显示设备。</t>
        </r>
        <r>
          <rPr>
            <b/>
            <sz val="10"/>
            <rFont val="Tahoma"/>
            <charset val="134"/>
          </rPr>
          <t>但是，房间仍应遵守THX/SMPTE 座位距离指南。</t>
        </r>
      </text>
    </comment>
    <comment ref="B36" authorId="0">
      <text>
        <r>
          <rPr>
            <b/>
            <sz val="10"/>
            <rFont val="Tahoma"/>
            <charset val="134"/>
          </rPr>
          <t>制表人Carlton Bale:</t>
        </r>
        <r>
          <rPr>
            <sz val="10"/>
            <rFont val="Tahoma"/>
            <charset val="134"/>
          </rPr>
          <t xml:space="preserve">
视力更好的人 （20/10视力）应该比正常视力的人（20/20视力）可以在离屏幕更远处察觉分辨率缺陷。</t>
        </r>
      </text>
    </comment>
    <comment ref="D36" authorId="0">
      <text>
        <r>
          <rPr>
            <b/>
            <sz val="8"/>
            <rFont val="Tahoma"/>
            <charset val="134"/>
          </rPr>
          <t>制表人Carlton Bale:</t>
        </r>
        <r>
          <rPr>
            <sz val="8"/>
            <rFont val="Tahoma"/>
            <charset val="134"/>
          </rPr>
          <t xml:space="preserve">
输入观看者视力。 
例如： 
-如果视力为20/20，单元格内输入20。
-如果视力为20/10，单元格内输入10。
-如果视力为20/40，单元格内输入40。</t>
        </r>
      </text>
    </comment>
    <comment ref="B39" authorId="0">
      <text>
        <r>
          <rPr>
            <b/>
            <sz val="10"/>
            <rFont val="Tahoma"/>
            <charset val="134"/>
          </rPr>
          <t>制表人Carlton Bale:</t>
        </r>
        <r>
          <rPr>
            <sz val="10"/>
            <rFont val="Tahoma"/>
            <charset val="134"/>
          </rPr>
          <t xml:space="preserve">
屏幕亮度在完全暗室中应该</t>
        </r>
        <r>
          <rPr>
            <u/>
            <sz val="10"/>
            <rFont val="Tahoma"/>
            <charset val="134"/>
          </rPr>
          <t>至少12英尺朗伯，建议16英尺朗伯或以上</t>
        </r>
        <r>
          <rPr>
            <sz val="10"/>
            <rFont val="Tahoma"/>
            <charset val="134"/>
          </rPr>
          <t>。在非常亮的室内，则需要更高的屏幕亮度（取决于条件）。</t>
        </r>
      </text>
    </comment>
    <comment ref="C39" authorId="0">
      <text>
        <r>
          <rPr>
            <b/>
            <sz val="10"/>
            <rFont val="Tahoma"/>
            <charset val="134"/>
          </rPr>
          <t>制表人Carlton Bale:</t>
        </r>
        <r>
          <rPr>
            <sz val="10"/>
            <rFont val="Tahoma"/>
            <charset val="134"/>
          </rPr>
          <t xml:space="preserve">
屏幕亮度在完全暗室中应该</t>
        </r>
        <r>
          <rPr>
            <u/>
            <sz val="10"/>
            <rFont val="Tahoma"/>
            <charset val="134"/>
          </rPr>
          <t>至少12英尺朗伯，建议16英尺朗伯或以上</t>
        </r>
        <r>
          <rPr>
            <sz val="10"/>
            <rFont val="Tahoma"/>
            <charset val="134"/>
          </rPr>
          <t xml:space="preserve">。在非常亮的室内，则需要更高的屏幕亮度（取决于条件）。
</t>
        </r>
      </text>
    </comment>
    <comment ref="G39" authorId="0">
      <text>
        <r>
          <rPr>
            <b/>
            <sz val="10"/>
            <rFont val="Tahoma"/>
            <charset val="134"/>
          </rPr>
          <t>制表人Carlton Bale:</t>
        </r>
        <r>
          <rPr>
            <sz val="10"/>
            <rFont val="Tahoma"/>
            <charset val="134"/>
          </rPr>
          <t xml:space="preserve">
屏幕亮度在完全暗室中至少应为</t>
        </r>
        <r>
          <rPr>
            <u/>
            <sz val="10"/>
            <rFont val="Tahoma"/>
            <charset val="134"/>
          </rPr>
          <t>41.1 cd/m</t>
        </r>
        <r>
          <rPr>
            <u/>
            <vertAlign val="superscript"/>
            <sz val="10"/>
            <rFont val="Tahoma"/>
            <charset val="134"/>
          </rPr>
          <t>2</t>
        </r>
        <r>
          <rPr>
            <sz val="10"/>
            <rFont val="Tahoma"/>
            <charset val="134"/>
          </rPr>
          <t xml:space="preserve"> ，建议</t>
        </r>
        <r>
          <rPr>
            <u/>
            <sz val="10"/>
            <rFont val="Tahoma"/>
            <charset val="134"/>
          </rPr>
          <t>54.8 cd/m</t>
        </r>
        <r>
          <rPr>
            <u/>
            <vertAlign val="superscript"/>
            <sz val="10"/>
            <rFont val="Tahoma"/>
            <charset val="134"/>
          </rPr>
          <t>2</t>
        </r>
        <r>
          <rPr>
            <u/>
            <sz val="10"/>
            <rFont val="Tahoma"/>
            <charset val="134"/>
          </rPr>
          <t xml:space="preserve"> 或以上。</t>
        </r>
        <r>
          <rPr>
            <sz val="10"/>
            <rFont val="Tahoma"/>
            <charset val="134"/>
          </rPr>
          <t>在在非常亮的室内，则需要更高的屏幕亮度（取决于条件）。</t>
        </r>
      </text>
    </comment>
  </commentList>
</comments>
</file>

<file path=xl/sharedStrings.xml><?xml version="1.0" encoding="utf-8"?>
<sst xmlns="http://schemas.openxmlformats.org/spreadsheetml/2006/main" count="311" uniqueCount="147">
  <si>
    <t>家庭影院等离子/LCD/投影仪与屏幕空间设计计算表</t>
  </si>
  <si>
    <r>
      <rPr>
        <b/>
        <sz val="8"/>
        <rFont val="SimSun"/>
        <charset val="134"/>
      </rPr>
      <t xml:space="preserve">            </t>
    </r>
    <r>
      <rPr>
        <b/>
        <sz val="10"/>
        <rFont val="宋体"/>
        <charset val="134"/>
      </rPr>
      <t>版权 2000-2016 Carlton Bale</t>
    </r>
  </si>
  <si>
    <r>
      <rPr>
        <b/>
        <sz val="8"/>
        <rFont val="SimSun"/>
        <charset val="134"/>
      </rPr>
      <t>允许的屏幕宽高比：</t>
    </r>
  </si>
  <si>
    <r>
      <rPr>
        <u/>
        <sz val="10"/>
        <color rgb="FF0000FF"/>
        <rFont val="Arial"/>
        <charset val="134"/>
      </rPr>
      <t>Carlton Bale</t>
    </r>
    <r>
      <rPr>
        <u/>
        <sz val="10"/>
        <color rgb="FF0000FF"/>
        <rFont val="宋体"/>
        <charset val="134"/>
      </rPr>
      <t>制作</t>
    </r>
    <r>
      <rPr>
        <u/>
        <sz val="10"/>
        <color rgb="FF0000FF"/>
        <rFont val="Arial"/>
        <charset val="134"/>
      </rPr>
      <t xml:space="preserve">    http://www.carltonbale.com/home-theater/home-theater-calculator/</t>
    </r>
  </si>
  <si>
    <r>
      <rPr>
        <b/>
        <sz val="10"/>
        <rFont val="SimSun"/>
        <charset val="134"/>
      </rPr>
      <t>备注：</t>
    </r>
    <r>
      <rPr>
        <b/>
        <u/>
        <sz val="10"/>
        <color rgb="FF000000"/>
        <rFont val="SimSun"/>
        <charset val="134"/>
      </rPr>
      <t>蓝色单元格</t>
    </r>
    <r>
      <rPr>
        <sz val="10"/>
        <color rgb="FF000000"/>
        <rFont val="SimSun"/>
        <charset val="134"/>
      </rPr>
      <t>为用户输入值；所有其他单元格值为自动计算结果。</t>
    </r>
  </si>
  <si>
    <t>输入</t>
  </si>
  <si>
    <t>单位</t>
  </si>
  <si>
    <r>
      <rPr>
        <sz val="8"/>
        <rFont val="SimSun"/>
        <charset val="134"/>
      </rPr>
      <t>屏幕宽高比</t>
    </r>
  </si>
  <si>
    <t>:1</t>
  </si>
  <si>
    <r>
      <rPr>
        <sz val="8"/>
        <rFont val="SimSun"/>
        <charset val="134"/>
      </rPr>
      <t>屏幕大小</t>
    </r>
  </si>
  <si>
    <t>英寸</t>
  </si>
  <si>
    <t>对角线</t>
  </si>
  <si>
    <r>
      <rPr>
        <sz val="8"/>
        <rFont val="SimSun"/>
        <charset val="134"/>
      </rPr>
      <t>屏幕增益（仅适用于投影仪）</t>
    </r>
  </si>
  <si>
    <r>
      <rPr>
        <sz val="8"/>
        <rFont val="SimSun"/>
        <charset val="134"/>
      </rPr>
      <t>增益</t>
    </r>
  </si>
  <si>
    <r>
      <rPr>
        <sz val="8"/>
        <rFont val="SimSun"/>
        <charset val="134"/>
      </rPr>
      <t>投影仪亮度（仅适用于投影仪）</t>
    </r>
  </si>
  <si>
    <r>
      <rPr>
        <sz val="8"/>
        <rFont val="SimSun"/>
        <charset val="134"/>
      </rPr>
      <t>ANSI流明</t>
    </r>
  </si>
  <si>
    <r>
      <rPr>
        <sz val="8"/>
        <rFont val="SimSun"/>
        <charset val="134"/>
      </rPr>
      <t>水平分辨率</t>
    </r>
  </si>
  <si>
    <r>
      <rPr>
        <sz val="8"/>
        <rFont val="SimSun"/>
        <charset val="134"/>
      </rPr>
      <t>像素</t>
    </r>
  </si>
  <si>
    <r>
      <rPr>
        <sz val="8"/>
        <rFont val="SimSun"/>
        <charset val="134"/>
      </rPr>
      <t>垂直分辨率</t>
    </r>
  </si>
  <si>
    <r>
      <rPr>
        <i/>
        <sz val="8"/>
        <rFont val="SimSun"/>
        <charset val="134"/>
      </rPr>
      <t>&lt;-在此添加你的自定义分辨率</t>
    </r>
  </si>
  <si>
    <r>
      <rPr>
        <sz val="8"/>
        <rFont val="SimSun"/>
        <charset val="134"/>
      </rPr>
      <t>实际座位距离（第一排）</t>
    </r>
  </si>
  <si>
    <t>英尺</t>
  </si>
  <si>
    <r>
      <rPr>
        <sz val="8"/>
        <rFont val="SimSun"/>
        <charset val="134"/>
      </rPr>
      <t>实际座位距离（后排）</t>
    </r>
  </si>
  <si>
    <t>正面投影仪变形宽银幕镜头（横向扩展）？</t>
  </si>
  <si>
    <t>否</t>
  </si>
  <si>
    <r>
      <rPr>
        <sz val="8"/>
        <color rgb="FF969696"/>
        <rFont val="宋体"/>
        <charset val="134"/>
      </rPr>
      <t>屏幕尺寸</t>
    </r>
    <r>
      <rPr>
        <sz val="8"/>
        <color rgb="FF969696"/>
        <rFont val="Arial"/>
        <charset val="134"/>
      </rPr>
      <t xml:space="preserve"> </t>
    </r>
    <r>
      <rPr>
        <sz val="8"/>
        <color rgb="FF969696"/>
        <rFont val="宋体"/>
        <charset val="134"/>
      </rPr>
      <t>以英寸计</t>
    </r>
  </si>
  <si>
    <r>
      <rPr>
        <sz val="8"/>
        <color rgb="FF969696"/>
        <rFont val="宋体"/>
        <charset val="134"/>
      </rPr>
      <t>实际座位距离（第一排）</t>
    </r>
    <r>
      <rPr>
        <sz val="8"/>
        <color rgb="FF969696"/>
        <rFont val="Arial"/>
        <charset val="134"/>
      </rPr>
      <t xml:space="preserve"> </t>
    </r>
    <r>
      <rPr>
        <sz val="8"/>
        <color rgb="FF969696"/>
        <rFont val="宋体"/>
        <charset val="134"/>
      </rPr>
      <t>以英寸计</t>
    </r>
  </si>
  <si>
    <r>
      <rPr>
        <sz val="8"/>
        <color rgb="FF969696"/>
        <rFont val="宋体"/>
        <charset val="134"/>
      </rPr>
      <t>实际座位距离（第二排）</t>
    </r>
    <r>
      <rPr>
        <sz val="8"/>
        <color rgb="FF969696"/>
        <rFont val="Arial"/>
        <charset val="134"/>
      </rPr>
      <t xml:space="preserve"> </t>
    </r>
    <r>
      <rPr>
        <sz val="8"/>
        <color rgb="FF969696"/>
        <rFont val="宋体"/>
        <charset val="134"/>
      </rPr>
      <t>以英寸计</t>
    </r>
  </si>
  <si>
    <t>Data for Charts</t>
  </si>
  <si>
    <r>
      <rPr>
        <b/>
        <sz val="8"/>
        <rFont val="SimSun"/>
        <charset val="134"/>
      </rPr>
      <t>屏幕尺寸</t>
    </r>
  </si>
  <si>
    <t>米</t>
  </si>
  <si>
    <r>
      <rPr>
        <sz val="8"/>
        <rFont val="SimSun"/>
        <charset val="134"/>
      </rPr>
      <t>屏幕对角线</t>
    </r>
  </si>
  <si>
    <r>
      <rPr>
        <sz val="8"/>
        <rFont val="SimSun"/>
        <charset val="134"/>
      </rPr>
      <t>英寸</t>
    </r>
  </si>
  <si>
    <r>
      <rPr>
        <sz val="8"/>
        <rFont val="SimSun"/>
        <charset val="134"/>
      </rPr>
      <t>英尺</t>
    </r>
  </si>
  <si>
    <t>厘米</t>
  </si>
  <si>
    <t>Screen Size</t>
  </si>
  <si>
    <t>480p</t>
  </si>
  <si>
    <t>720p</t>
  </si>
  <si>
    <t>1080p</t>
  </si>
  <si>
    <t>1440p</t>
  </si>
  <si>
    <t>2160p</t>
  </si>
  <si>
    <r>
      <rPr>
        <sz val="8"/>
        <rFont val="SimSun"/>
        <charset val="134"/>
      </rPr>
      <t>屏幕宽度</t>
    </r>
  </si>
  <si>
    <r>
      <rPr>
        <sz val="8"/>
        <rFont val="SimSun"/>
        <charset val="134"/>
      </rPr>
      <t>屏幕高度</t>
    </r>
  </si>
  <si>
    <r>
      <rPr>
        <sz val="8"/>
        <rFont val="SimSun"/>
        <charset val="134"/>
      </rPr>
      <t>屏幕像素宽度（点距）</t>
    </r>
  </si>
  <si>
    <t>毫米</t>
  </si>
  <si>
    <r>
      <rPr>
        <sz val="8"/>
        <rFont val="SimSun"/>
        <charset val="134"/>
      </rPr>
      <t>屏幕像素高度（点距）</t>
    </r>
  </si>
  <si>
    <r>
      <rPr>
        <sz val="8"/>
        <color indexed="23"/>
        <rFont val="SimSun"/>
        <charset val="134"/>
      </rPr>
      <t>水平像素密度（对电脑监视器很重要）</t>
    </r>
  </si>
  <si>
    <r>
      <rPr>
        <sz val="8"/>
        <color indexed="23"/>
        <rFont val="SimSun"/>
        <charset val="134"/>
      </rPr>
      <t>像素/英寸</t>
    </r>
  </si>
  <si>
    <r>
      <rPr>
        <sz val="8"/>
        <color indexed="23"/>
        <rFont val="SimSun"/>
        <charset val="134"/>
      </rPr>
      <t>像素/厘米</t>
    </r>
  </si>
  <si>
    <r>
      <rPr>
        <b/>
        <sz val="8"/>
        <rFont val="Arial"/>
        <charset val="134"/>
      </rPr>
      <t>THX</t>
    </r>
    <r>
      <rPr>
        <b/>
        <sz val="8"/>
        <rFont val="宋体"/>
        <charset val="134"/>
      </rPr>
      <t>建议最大距离（</t>
    </r>
    <r>
      <rPr>
        <b/>
        <sz val="8"/>
        <rFont val="Arial"/>
        <charset val="134"/>
      </rPr>
      <t>36°</t>
    </r>
    <r>
      <rPr>
        <b/>
        <sz val="8"/>
        <rFont val="宋体"/>
        <charset val="134"/>
      </rPr>
      <t>）</t>
    </r>
  </si>
  <si>
    <r>
      <rPr>
        <b/>
        <sz val="8"/>
        <rFont val="Arial"/>
        <charset val="134"/>
      </rPr>
      <t>THX</t>
    </r>
    <r>
      <rPr>
        <b/>
        <sz val="8"/>
        <rFont val="宋体"/>
        <charset val="134"/>
      </rPr>
      <t>允许最大距离（</t>
    </r>
    <r>
      <rPr>
        <b/>
        <sz val="8"/>
        <rFont val="Arial"/>
        <charset val="134"/>
      </rPr>
      <t>26°</t>
    </r>
    <r>
      <rPr>
        <b/>
        <sz val="8"/>
        <rFont val="宋体"/>
        <charset val="134"/>
      </rPr>
      <t>）</t>
    </r>
  </si>
  <si>
    <r>
      <rPr>
        <b/>
        <sz val="8"/>
        <rFont val="Arial"/>
        <charset val="134"/>
      </rPr>
      <t>SMPTE</t>
    </r>
    <r>
      <rPr>
        <b/>
        <sz val="8"/>
        <rFont val="宋体"/>
        <charset val="134"/>
      </rPr>
      <t>最大距离（</t>
    </r>
    <r>
      <rPr>
        <b/>
        <sz val="8"/>
        <rFont val="Arial"/>
        <charset val="134"/>
      </rPr>
      <t>30°</t>
    </r>
    <r>
      <rPr>
        <b/>
        <sz val="8"/>
        <rFont val="宋体"/>
        <charset val="134"/>
      </rPr>
      <t>）</t>
    </r>
  </si>
  <si>
    <r>
      <rPr>
        <sz val="8"/>
        <color indexed="23"/>
        <rFont val="SimSun"/>
        <charset val="134"/>
      </rPr>
      <t>垂直像素密度（对电脑监视器很重要）</t>
    </r>
  </si>
  <si>
    <r>
      <rPr>
        <sz val="8"/>
        <color indexed="23"/>
        <rFont val="SimSun"/>
        <charset val="134"/>
      </rPr>
      <t>像素总数</t>
    </r>
  </si>
  <si>
    <r>
      <rPr>
        <sz val="8"/>
        <color indexed="23"/>
        <rFont val="SimSun"/>
        <charset val="134"/>
      </rPr>
      <t>像素</t>
    </r>
  </si>
  <si>
    <r>
      <rPr>
        <sz val="8"/>
        <color indexed="23"/>
        <rFont val="SimSun"/>
        <charset val="134"/>
      </rPr>
      <t>百万像素</t>
    </r>
  </si>
  <si>
    <r>
      <rPr>
        <b/>
        <sz val="8"/>
        <rFont val="SimSun"/>
        <charset val="134"/>
      </rPr>
      <t>观测距离与亮度</t>
    </r>
  </si>
  <si>
    <t>第一排座位距离的注释基于输入的参数。</t>
  </si>
  <si>
    <r>
      <rPr>
        <sz val="8"/>
        <rFont val="SimSun"/>
        <charset val="134"/>
      </rPr>
      <t>THX允许的最长观测距离</t>
    </r>
    <r>
      <rPr>
        <vertAlign val="superscript"/>
        <sz val="8"/>
        <color rgb="FF000000"/>
        <rFont val="SimSun"/>
        <charset val="134"/>
      </rPr>
      <t>2</t>
    </r>
  </si>
  <si>
    <r>
      <rPr>
        <sz val="8"/>
        <rFont val="SimSun"/>
        <charset val="134"/>
      </rPr>
      <t>厘米</t>
    </r>
  </si>
  <si>
    <r>
      <rPr>
        <sz val="8"/>
        <rFont val="SimSun"/>
        <charset val="134"/>
      </rPr>
      <t>米</t>
    </r>
  </si>
  <si>
    <r>
      <rPr>
        <sz val="8"/>
        <rFont val="SimSun"/>
        <charset val="134"/>
      </rPr>
      <t>SMPTE建议的最长观测距离</t>
    </r>
    <r>
      <rPr>
        <vertAlign val="superscript"/>
        <sz val="8"/>
        <color rgb="FF000000"/>
        <rFont val="SimSun"/>
        <charset val="134"/>
      </rPr>
      <t>3</t>
    </r>
  </si>
  <si>
    <r>
      <rPr>
        <sz val="8"/>
        <rFont val="SimSun"/>
        <charset val="134"/>
      </rPr>
      <t>THX建议的最长观测距离</t>
    </r>
    <r>
      <rPr>
        <vertAlign val="superscript"/>
        <sz val="8"/>
        <color rgb="FF000000"/>
        <rFont val="SimSun"/>
        <charset val="134"/>
      </rPr>
      <t>2</t>
    </r>
  </si>
  <si>
    <r>
      <rPr>
        <sz val="8"/>
        <rFont val="SimSun"/>
        <charset val="134"/>
      </rPr>
      <t>建议的最短观测距离</t>
    </r>
    <r>
      <rPr>
        <vertAlign val="superscript"/>
        <sz val="8"/>
        <color rgb="FF000000"/>
        <rFont val="SimSun"/>
        <charset val="134"/>
      </rPr>
      <t>5</t>
    </r>
  </si>
  <si>
    <r>
      <rPr>
        <sz val="8"/>
        <rFont val="SimSun"/>
        <charset val="134"/>
      </rPr>
      <t>视敏度“理想”观测距离</t>
    </r>
    <r>
      <rPr>
        <vertAlign val="superscript"/>
        <sz val="8"/>
        <color rgb="FF000000"/>
        <rFont val="SimSun"/>
        <charset val="134"/>
      </rPr>
      <t>4</t>
    </r>
  </si>
  <si>
    <r>
      <rPr>
        <sz val="8"/>
        <rFont val="SimSun"/>
        <charset val="134"/>
      </rPr>
      <t>视敏度视力补偿（观看者视力）</t>
    </r>
    <r>
      <rPr>
        <vertAlign val="superscript"/>
        <sz val="8"/>
        <color rgb="FF000000"/>
        <rFont val="SimSun"/>
        <charset val="134"/>
      </rPr>
      <t>6</t>
    </r>
  </si>
  <si>
    <t>20 /</t>
  </si>
  <si>
    <r>
      <rPr>
        <sz val="8"/>
        <rFont val="SimSun"/>
        <charset val="134"/>
      </rPr>
      <t>视场宽度（第一排中心）</t>
    </r>
  </si>
  <si>
    <r>
      <rPr>
        <sz val="8"/>
        <rFont val="SimSun"/>
        <charset val="134"/>
      </rPr>
      <t>度</t>
    </r>
  </si>
  <si>
    <r>
      <rPr>
        <i/>
        <sz val="8"/>
        <color indexed="23"/>
        <rFont val="SimSun"/>
        <charset val="134"/>
      </rPr>
      <t>注意：坐得离屏幕越近，视场越宽。</t>
    </r>
  </si>
  <si>
    <r>
      <rPr>
        <sz val="8"/>
        <rFont val="SimSun"/>
        <charset val="134"/>
      </rPr>
      <t>视场宽度（后排中心）</t>
    </r>
  </si>
  <si>
    <r>
      <rPr>
        <sz val="8"/>
        <rFont val="SimSun"/>
        <charset val="134"/>
      </rPr>
      <t>屏幕亮度</t>
    </r>
    <r>
      <rPr>
        <vertAlign val="superscript"/>
        <sz val="8"/>
        <color rgb="FF000000"/>
        <rFont val="SimSun"/>
        <charset val="134"/>
      </rPr>
      <t>1</t>
    </r>
    <r>
      <rPr>
        <sz val="8"/>
        <rFont val="SimSun"/>
        <charset val="134"/>
      </rPr>
      <t>（仅适用于投影仪）</t>
    </r>
  </si>
  <si>
    <r>
      <rPr>
        <sz val="8"/>
        <rFont val="Arial"/>
        <charset val="134"/>
      </rPr>
      <t>cd/m</t>
    </r>
    <r>
      <rPr>
        <vertAlign val="superscript"/>
        <sz val="8"/>
        <rFont val="Arial"/>
        <charset val="134"/>
      </rPr>
      <t>2</t>
    </r>
  </si>
  <si>
    <r>
      <rPr>
        <b/>
        <sz val="8"/>
        <rFont val="SimSun"/>
        <charset val="134"/>
      </rPr>
      <t>颠倒屏幕亮度与投影仪流明计算器</t>
    </r>
    <r>
      <rPr>
        <sz val="8"/>
        <rFont val="SimSun"/>
        <charset val="134"/>
      </rPr>
      <t>（仅适用于投影仪）</t>
    </r>
  </si>
  <si>
    <r>
      <rPr>
        <sz val="8"/>
        <rFont val="SimSun"/>
        <charset val="134"/>
      </rPr>
      <t>理想的屏幕亮度</t>
    </r>
    <r>
      <rPr>
        <vertAlign val="superscript"/>
        <sz val="8"/>
        <color rgb="FF000000"/>
        <rFont val="SimSun"/>
        <charset val="134"/>
      </rPr>
      <t>1</t>
    </r>
  </si>
  <si>
    <t>英尺朗伯</t>
  </si>
  <si>
    <r>
      <rPr>
        <sz val="8"/>
        <rFont val="SimSun"/>
        <charset val="134"/>
      </rPr>
      <t>所需的投影仪亮度</t>
    </r>
  </si>
  <si>
    <r>
      <rPr>
        <sz val="8"/>
        <rFont val="SimSun"/>
        <charset val="134"/>
      </rPr>
      <t>流明</t>
    </r>
  </si>
  <si>
    <r>
      <rPr>
        <b/>
        <sz val="8"/>
        <rFont val="SimSun"/>
        <charset val="134"/>
      </rPr>
      <t>通用投影仪投射距离计算器</t>
    </r>
    <r>
      <rPr>
        <sz val="8"/>
        <rFont val="SimSun"/>
        <charset val="134"/>
      </rPr>
      <t>：输入任何一个屏幕大小以及生产商公布的最小/最大投射距离</t>
    </r>
  </si>
  <si>
    <t xml:space="preserve"> 对于一个 </t>
  </si>
  <si>
    <r>
      <rPr>
        <sz val="8"/>
        <rFont val="Arial"/>
        <charset val="134"/>
      </rPr>
      <t xml:space="preserve"> </t>
    </r>
    <r>
      <rPr>
        <sz val="8"/>
        <rFont val="宋体"/>
        <charset val="134"/>
      </rPr>
      <t>英寸宽的屏幕（不一定是你是用的屏幕尺寸）</t>
    </r>
  </si>
  <si>
    <r>
      <rPr>
        <sz val="8"/>
        <rFont val="SimSun"/>
        <charset val="134"/>
      </rPr>
      <t>最小投射距离为</t>
    </r>
    <r>
      <rPr>
        <sz val="10"/>
        <rFont val="宋体"/>
        <charset val="134"/>
      </rPr>
      <t xml:space="preserve"> </t>
    </r>
  </si>
  <si>
    <t xml:space="preserve"> 英尺</t>
  </si>
  <si>
    <r>
      <rPr>
        <sz val="8"/>
        <rFont val="SimSun"/>
        <charset val="134"/>
      </rPr>
      <t>最大投射距离为</t>
    </r>
    <r>
      <rPr>
        <sz val="10"/>
        <rFont val="宋体"/>
        <charset val="134"/>
      </rPr>
      <t xml:space="preserve"> </t>
    </r>
  </si>
  <si>
    <r>
      <rPr>
        <b/>
        <sz val="8"/>
        <rFont val="SimSun"/>
        <charset val="134"/>
      </rPr>
      <t>投影仪位置</t>
    </r>
    <r>
      <rPr>
        <sz val="8"/>
        <rFont val="SimSun"/>
        <charset val="134"/>
      </rPr>
      <t>（仅适用于投影仪）</t>
    </r>
  </si>
  <si>
    <r>
      <rPr>
        <sz val="8"/>
        <rFont val="SimSun"/>
        <charset val="134"/>
      </rPr>
      <t>最小屏幕宽度投射比</t>
    </r>
  </si>
  <si>
    <t>倍的屏幕宽度</t>
  </si>
  <si>
    <r>
      <rPr>
        <sz val="8"/>
        <rFont val="SimSun"/>
        <charset val="134"/>
      </rPr>
      <t>最大屏幕宽度投射比</t>
    </r>
  </si>
  <si>
    <r>
      <rPr>
        <sz val="8"/>
        <rFont val="SimSun"/>
        <charset val="134"/>
      </rPr>
      <t>最小投射距离（对应单元格C8输入的屏幕大小）</t>
    </r>
  </si>
  <si>
    <r>
      <rPr>
        <sz val="8"/>
        <rFont val="SimSun"/>
        <charset val="134"/>
      </rPr>
      <t>最大投射距离（对应单元格C8输入的屏幕大小）</t>
    </r>
  </si>
  <si>
    <r>
      <rPr>
        <sz val="8"/>
        <rFont val="SimSun"/>
        <charset val="134"/>
      </rPr>
      <t>屏上最大高度比</t>
    </r>
  </si>
  <si>
    <t>倍的屏幕高度</t>
  </si>
  <si>
    <r>
      <rPr>
        <sz val="8"/>
        <rFont val="SimSun"/>
        <charset val="134"/>
      </rPr>
      <t>屏上最大距离（对应单元格C8输入的屏幕大小）</t>
    </r>
  </si>
  <si>
    <r>
      <rPr>
        <b/>
        <sz val="8"/>
        <color rgb="FF969696"/>
        <rFont val="SimSun"/>
        <charset val="134"/>
      </rPr>
      <t>1.屏幕亮度：</t>
    </r>
    <r>
      <rPr>
        <sz val="8"/>
        <color rgb="FF969696"/>
        <rFont val="SimSun"/>
        <charset val="134"/>
      </rPr>
      <t xml:space="preserve">  12英尺朗伯被认为是光线完全控制的房间内的最低屏幕亮度。  SMPTE与THX标准的最低屏幕亮度为16英尺朗伯。作为参考，影院通常屏幕亮度为12-22英尺朗伯，而直接观看的电视通常亮度为35英尺朗伯以上。</t>
    </r>
  </si>
  <si>
    <r>
      <rPr>
        <b/>
        <sz val="8"/>
        <color indexed="55"/>
        <rFont val="SimSun"/>
        <charset val="134"/>
      </rPr>
      <t>2.</t>
    </r>
    <r>
      <rPr>
        <b/>
        <sz val="8"/>
        <color indexed="55"/>
        <rFont val="SimSun"/>
        <charset val="134"/>
      </rPr>
      <t>THX建议与允许的最长观测距离：</t>
    </r>
    <r>
      <rPr>
        <sz val="8"/>
        <color indexed="55"/>
        <rFont val="SimSun"/>
        <charset val="134"/>
      </rPr>
      <t>电影院必须遵守THX公布的标准才可获得THX认证。</t>
    </r>
    <r>
      <rPr>
        <sz val="8"/>
        <color indexed="55"/>
        <rFont val="SimSun"/>
        <charset val="134"/>
      </rPr>
      <t xml:space="preserve">  </t>
    </r>
    <r>
      <rPr>
        <sz val="8"/>
        <color indexed="55"/>
        <rFont val="SimSun"/>
        <charset val="134"/>
      </rPr>
      <t>THX建议影院后排视角应为36°及以上，要取得认证，视角需至少达到26°或更大。</t>
    </r>
    <r>
      <rPr>
        <sz val="8"/>
        <color indexed="55"/>
        <rFont val="SimSun"/>
        <charset val="134"/>
      </rPr>
      <t>(注意：坐得离屏幕越近，视场越宽。)</t>
    </r>
  </si>
  <si>
    <r>
      <rPr>
        <b/>
        <sz val="8"/>
        <color rgb="FF969696"/>
        <rFont val="SimSun"/>
        <charset val="134"/>
      </rPr>
      <t>3.SMPTE建议的最长观测距离：</t>
    </r>
    <r>
      <rPr>
        <sz val="8"/>
        <color rgb="FF969696"/>
        <rFont val="SimSun"/>
        <charset val="134"/>
      </rPr>
      <t>SMPTE EG-18-1994标准建议影院的最小视角需达到30°。  这似乎也成为了正面投影家庭影院约定俗成的标准。  从这个距离或更近的距离进行观看会获得更沉浸式的体验，并能减轻因在暗室观看小图像所产生的眼疲劳。</t>
    </r>
  </si>
  <si>
    <r>
      <rPr>
        <b/>
        <sz val="8"/>
        <color indexed="55"/>
        <rFont val="SimSun"/>
        <charset val="134"/>
      </rPr>
      <t>4.</t>
    </r>
    <r>
      <rPr>
        <b/>
        <sz val="8"/>
        <color indexed="55"/>
        <rFont val="SimSun"/>
        <charset val="134"/>
      </rPr>
      <t>基于视敏度的观测距离</t>
    </r>
    <r>
      <rPr>
        <sz val="8"/>
        <color indexed="55"/>
        <rFont val="SimSun"/>
        <charset val="134"/>
      </rPr>
      <t xml:space="preserve">  </t>
    </r>
    <r>
      <rPr>
        <sz val="8"/>
        <color indexed="55"/>
        <rFont val="SimSun"/>
        <charset val="134"/>
      </rPr>
      <t>该距离的计算是基于人眼分辨力（参考）或视敏度。</t>
    </r>
    <r>
      <rPr>
        <sz val="8"/>
        <color indexed="55"/>
        <rFont val="SimSun"/>
        <charset val="134"/>
      </rPr>
      <t xml:space="preserve">  </t>
    </r>
    <r>
      <rPr>
        <sz val="8"/>
        <color indexed="55"/>
        <rFont val="SimSun"/>
        <charset val="134"/>
      </rPr>
      <t>视力20/20的人眼可以察觉或分辨小到1/60度的东西。</t>
    </r>
    <r>
      <rPr>
        <sz val="8"/>
        <color indexed="55"/>
        <rFont val="SimSun"/>
        <charset val="134"/>
      </rPr>
      <t xml:space="preserve">  </t>
    </r>
    <r>
      <rPr>
        <sz val="8"/>
        <color indexed="55"/>
        <rFont val="SimSun"/>
        <charset val="134"/>
      </rPr>
      <t>这个距离是一个临界点，超出该距离时图像细节则无法辨别，而像素也开始混为一体。</t>
    </r>
  </si>
  <si>
    <r>
      <rPr>
        <b/>
        <sz val="8"/>
        <color indexed="55"/>
        <rFont val="SimSun"/>
        <charset val="134"/>
      </rPr>
      <t>5.</t>
    </r>
    <r>
      <rPr>
        <b/>
        <sz val="8"/>
        <color indexed="55"/>
        <rFont val="SimSun"/>
        <charset val="134"/>
      </rPr>
      <t>基于视场过宽而建议的最短观测距离：</t>
    </r>
    <r>
      <rPr>
        <sz val="8"/>
        <color indexed="55"/>
        <rFont val="SimSun"/>
        <charset val="134"/>
      </rPr>
      <t xml:space="preserve">  </t>
    </r>
    <r>
      <rPr>
        <sz val="8"/>
        <color indexed="55"/>
        <rFont val="SimSun"/>
        <charset val="134"/>
      </rPr>
      <t>此距离是基于人眼视场的周边视觉。</t>
    </r>
    <r>
      <rPr>
        <sz val="8"/>
        <color indexed="55"/>
        <rFont val="SimSun"/>
        <charset val="134"/>
      </rPr>
      <t>人眼平均视场宽度为140°。</t>
    </r>
    <r>
      <rPr>
        <sz val="8"/>
        <color indexed="55"/>
        <rFont val="SimSun"/>
        <charset val="134"/>
      </rPr>
      <t>规律为，观看者离屏幕所坐距离小于此距离并看向屏幕一边时，观看者的周边视觉无法再看到屏幕另一边。</t>
    </r>
    <r>
      <rPr>
        <sz val="8"/>
        <color indexed="55"/>
        <rFont val="SimSun"/>
        <charset val="134"/>
      </rPr>
      <t>这等同于一个人看着屏幕中心时的70°视场。</t>
    </r>
  </si>
  <si>
    <r>
      <rPr>
        <b/>
        <sz val="8"/>
        <color rgb="FF969696"/>
        <rFont val="SimSun"/>
        <charset val="134"/>
      </rPr>
      <t xml:space="preserve">6.视力以斯内伦视力表（E视力表）进行测量  </t>
    </r>
    <r>
      <rPr>
        <sz val="8"/>
        <color rgb="FF969696"/>
        <rFont val="SimSun"/>
        <charset val="134"/>
      </rPr>
      <t>一个正常视力（20/20视力）的人可以从20英尺标准距离（约合6米）外读出视力表标准行的字母。  视力测量结果以类分数的形式表达。  20/20意味着测试对象能够从规定的20英尺（6米）分辨出判断平均视力水平的测试内容。  20/10视力则意味着测试对象能够从20英尺（6米）的距离看到“正常”20/20视力的人从10英尺（3米）所看到的内容。  因此20/10视力对细节的感知力是20/20视力的两倍。   反推20/40视力则是正常视力感知力的一半，相当于测试对象在20英尺（6米）能看到的东西是正常视力者能在40英尺（12米）看清的东西。 
http://www.audioholics.com/education/display-formats-technology/1080p-and-the-acuity-of-human-vision</t>
    </r>
  </si>
  <si>
    <t>http://www.myhometheater.homestead.com/viewingdistancecalculator.html</t>
  </si>
  <si>
    <t>http://www.cinemaequipmentsales.com/athx2.html</t>
  </si>
  <si>
    <t>http://www.abledata.com/abledata_docs/Peripheral_Vision.htm</t>
  </si>
  <si>
    <r>
      <rPr>
        <b/>
        <sz val="8"/>
        <rFont val="SimSun"/>
        <charset val="134"/>
      </rPr>
      <t>空间大小与座位位置</t>
    </r>
  </si>
  <si>
    <r>
      <rPr>
        <sz val="8"/>
        <rFont val="SimSun"/>
        <charset val="134"/>
      </rPr>
      <t>空间宽度</t>
    </r>
  </si>
  <si>
    <r>
      <rPr>
        <sz val="8"/>
        <rFont val="SimSun"/>
        <charset val="134"/>
      </rPr>
      <t>空间深度</t>
    </r>
  </si>
  <si>
    <r>
      <rPr>
        <sz val="8"/>
        <rFont val="SimSun"/>
        <charset val="134"/>
      </rPr>
      <t>屏幕边框宽度</t>
    </r>
  </si>
  <si>
    <r>
      <rPr>
        <sz val="8"/>
        <rFont val="SimSun"/>
        <charset val="134"/>
      </rPr>
      <t>从后墙最小投影仪距离</t>
    </r>
  </si>
  <si>
    <r>
      <rPr>
        <sz val="8"/>
        <rFont val="SimSun"/>
        <charset val="134"/>
      </rPr>
      <t>从后墙最大投影仪距离</t>
    </r>
  </si>
  <si>
    <r>
      <rPr>
        <sz val="8"/>
        <rFont val="SimSun"/>
        <charset val="134"/>
      </rPr>
      <t>屏幕旁的空间（每边）</t>
    </r>
  </si>
  <si>
    <r>
      <rPr>
        <b/>
        <sz val="8"/>
        <rFont val="SimSun"/>
        <charset val="134"/>
      </rPr>
      <t>影院座位位置</t>
    </r>
  </si>
  <si>
    <r>
      <rPr>
        <sz val="8"/>
        <rFont val="SimSun"/>
        <charset val="134"/>
      </rPr>
      <t>座位排数</t>
    </r>
  </si>
  <si>
    <r>
      <rPr>
        <sz val="8"/>
        <rFont val="SimSun"/>
        <charset val="134"/>
      </rPr>
      <t>排</t>
    </r>
  </si>
  <si>
    <r>
      <rPr>
        <sz val="8"/>
        <rFont val="SimSun"/>
        <charset val="134"/>
      </rPr>
      <t>座椅宽度</t>
    </r>
  </si>
  <si>
    <r>
      <rPr>
        <sz val="8"/>
        <rFont val="SimSun"/>
        <charset val="134"/>
      </rPr>
      <t>躺椅长度</t>
    </r>
  </si>
  <si>
    <r>
      <rPr>
        <sz val="8"/>
        <rFont val="SimSun"/>
        <charset val="134"/>
      </rPr>
      <t>第一排距屏幕最大距离（依据适合情况）</t>
    </r>
  </si>
  <si>
    <r>
      <rPr>
        <sz val="8"/>
        <rFont val="SimSun"/>
        <charset val="134"/>
      </rPr>
      <t>最大座椅/排数量（依据适合情况）</t>
    </r>
  </si>
  <si>
    <r>
      <rPr>
        <b/>
        <sz val="8"/>
        <rFont val="SimSun"/>
        <charset val="134"/>
      </rPr>
      <t>后排不被前排遮挡：</t>
    </r>
    <r>
      <rPr>
        <sz val="8"/>
        <color rgb="FF000000"/>
        <rFont val="SimSun"/>
        <charset val="134"/>
      </rPr>
      <t>从地面算的平台高度/屏幕高度计算</t>
    </r>
  </si>
  <si>
    <t>距离：从地面到屏幕底部</t>
  </si>
  <si>
    <r>
      <rPr>
        <sz val="8"/>
        <rFont val="SimSun"/>
        <charset val="134"/>
      </rPr>
      <t>坐前排头顶的高度</t>
    </r>
  </si>
  <si>
    <r>
      <rPr>
        <sz val="8"/>
        <rFont val="SimSun"/>
        <charset val="134"/>
      </rPr>
      <t>前排到屏幕的距离</t>
    </r>
  </si>
  <si>
    <t>坐后排视线的高度（平台顶部到眼睛）</t>
  </si>
  <si>
    <r>
      <rPr>
        <sz val="8"/>
        <rFont val="SimSun"/>
        <charset val="134"/>
      </rPr>
      <t>后排到屏幕的距离</t>
    </r>
  </si>
  <si>
    <r>
      <rPr>
        <sz val="8"/>
        <rFont val="SimSun"/>
        <charset val="134"/>
      </rPr>
      <t>SMPTE最大高度：</t>
    </r>
    <r>
      <rPr>
        <sz val="8"/>
        <rFont val="SimSun"/>
        <charset val="134"/>
      </rPr>
      <t>地面到屏幕顶部</t>
    </r>
    <r>
      <rPr>
        <vertAlign val="superscript"/>
        <sz val="8"/>
        <color rgb="FF000000"/>
        <rFont val="SimSun"/>
        <charset val="134"/>
      </rPr>
      <t>5</t>
    </r>
  </si>
  <si>
    <r>
      <t>5.SMPTE最大屏幕高度：</t>
    </r>
    <r>
      <rPr>
        <sz val="8"/>
        <color rgb="FF969696"/>
        <rFont val="SimSun"/>
        <charset val="134"/>
      </rPr>
      <t>垂直视角以坐前排中心位置的视线高度到投影画面顶部的范围进行测量。SMPTE提出对大部分观看者而言，当该角度超过35°时会引起肢体不适。  但通常家庭影院应用没有这个问题。</t>
    </r>
  </si>
  <si>
    <t>可察觉到更高分辨率优势的观测距离</t>
  </si>
  <si>
    <t>各分辨率显示效果看不出差别的距离（单位：英尺）</t>
  </si>
  <si>
    <r>
      <rPr>
        <sz val="10"/>
        <rFont val="宋体"/>
        <charset val="134"/>
      </rPr>
      <t>开始可见</t>
    </r>
    <r>
      <rPr>
        <sz val="10"/>
        <rFont val="Arial"/>
        <charset val="134"/>
      </rPr>
      <t>720p</t>
    </r>
    <r>
      <rPr>
        <sz val="10"/>
        <rFont val="宋体"/>
        <charset val="134"/>
      </rPr>
      <t>优势</t>
    </r>
  </si>
  <si>
    <r>
      <rPr>
        <sz val="10"/>
        <rFont val="宋体"/>
        <charset val="134"/>
      </rPr>
      <t>完全可见</t>
    </r>
    <r>
      <rPr>
        <sz val="10"/>
        <rFont val="Arial"/>
        <charset val="134"/>
      </rPr>
      <t>720p</t>
    </r>
    <r>
      <rPr>
        <sz val="10"/>
        <rFont val="宋体"/>
        <charset val="134"/>
      </rPr>
      <t>优势
（单位：英尺）</t>
    </r>
  </si>
  <si>
    <r>
      <rPr>
        <sz val="10"/>
        <rFont val="宋体"/>
        <charset val="134"/>
      </rPr>
      <t>开始可见</t>
    </r>
    <r>
      <rPr>
        <sz val="10"/>
        <rFont val="Arial"/>
        <charset val="134"/>
      </rPr>
      <t>1080p</t>
    </r>
    <r>
      <rPr>
        <sz val="10"/>
        <rFont val="宋体"/>
        <charset val="134"/>
      </rPr>
      <t>优势</t>
    </r>
  </si>
  <si>
    <r>
      <rPr>
        <sz val="10"/>
        <rFont val="宋体"/>
        <charset val="134"/>
      </rPr>
      <t>完全可见</t>
    </r>
    <r>
      <rPr>
        <sz val="10"/>
        <rFont val="Arial"/>
        <charset val="134"/>
      </rPr>
      <t>1080p</t>
    </r>
    <r>
      <rPr>
        <sz val="10"/>
        <rFont val="宋体"/>
        <charset val="134"/>
      </rPr>
      <t>优势
（单位：英尺）</t>
    </r>
  </si>
  <si>
    <r>
      <rPr>
        <sz val="10"/>
        <rFont val="宋体"/>
        <charset val="134"/>
      </rPr>
      <t>可见高于</t>
    </r>
    <r>
      <rPr>
        <sz val="10"/>
        <rFont val="Arial"/>
        <charset val="134"/>
      </rPr>
      <t>1080p</t>
    </r>
    <r>
      <rPr>
        <sz val="10"/>
        <rFont val="宋体"/>
        <charset val="134"/>
      </rPr>
      <t>分辨率的优势</t>
    </r>
  </si>
  <si>
    <r>
      <rPr>
        <sz val="8"/>
        <rFont val="SimSun"/>
        <charset val="134"/>
      </rPr>
      <t>屏幕对角线英寸</t>
    </r>
  </si>
  <si>
    <r>
      <rPr>
        <b/>
        <sz val="8"/>
        <rFont val="SimSun"/>
        <charset val="134"/>
      </rPr>
      <t>&lt;-屏幕分辨率</t>
    </r>
  </si>
  <si>
    <t>23"</t>
  </si>
  <si>
    <r>
      <rPr>
        <sz val="8"/>
        <rFont val="SimSun"/>
        <charset val="134"/>
      </rPr>
      <t>&lt;-之间距离-&gt;</t>
    </r>
  </si>
  <si>
    <r>
      <rPr>
        <sz val="8"/>
        <rFont val="Arial"/>
        <charset val="134"/>
      </rPr>
      <t>&lt;-</t>
    </r>
    <r>
      <rPr>
        <sz val="8"/>
        <rFont val="宋体"/>
        <charset val="134"/>
      </rPr>
      <t>小于该距离</t>
    </r>
  </si>
  <si>
    <t>27"</t>
  </si>
  <si>
    <t>32"</t>
  </si>
  <si>
    <t>37"</t>
  </si>
  <si>
    <t>42"</t>
  </si>
  <si>
    <t>46"</t>
  </si>
  <si>
    <t>50"</t>
  </si>
  <si>
    <t>60"</t>
  </si>
  <si>
    <t>96"</t>
  </si>
  <si>
    <t>110"</t>
  </si>
  <si>
    <t>123"</t>
  </si>
  <si>
    <t>基于视敏度的观测距离：  该距离的计算是基于人眼分辨力（参考）或视敏度。  视力20/20的人眼可以察觉或分辨小到1/60度的东西。  这个距离是一个临界点，超出该距离时图像细节则无法辨别，而像素也开始混为一体。</t>
  </si>
</sst>
</file>

<file path=xl/styles.xml><?xml version="1.0" encoding="utf-8"?>
<styleSheet xmlns="http://schemas.openxmlformats.org/spreadsheetml/2006/main">
  <numFmts count="9">
    <numFmt numFmtId="176" formatCode="0.0"/>
    <numFmt numFmtId="177" formatCode="0.0000"/>
    <numFmt numFmtId="178" formatCode="_(* #,##0.00_);_(* \(#,##0.00\);_(* &quot;-&quot;??_);_(@_)"/>
    <numFmt numFmtId="44" formatCode="_ &quot;￥&quot;* #,##0.00_ ;_ &quot;￥&quot;* \-#,##0.00_ ;_ &quot;￥&quot;* &quot;-&quot;??_ ;_ @_ "/>
    <numFmt numFmtId="41" formatCode="_ * #,##0_ ;_ * \-#,##0_ ;_ * &quot;-&quot;_ ;_ @_ "/>
    <numFmt numFmtId="42" formatCode="_ &quot;￥&quot;* #,##0_ ;_ &quot;￥&quot;* \-#,##0_ ;_ &quot;￥&quot;* &quot;-&quot;_ ;_ @_ "/>
    <numFmt numFmtId="179" formatCode="0.000"/>
    <numFmt numFmtId="180" formatCode="_(* #,##0_);_(* \(#,##0\);_(* &quot;-&quot;??_);_(@_)"/>
    <numFmt numFmtId="181" formatCode="#,##0.00000"/>
  </numFmts>
  <fonts count="65">
    <font>
      <sz val="10"/>
      <name val="Arial"/>
      <charset val="134"/>
    </font>
    <font>
      <b/>
      <sz val="12"/>
      <name val="Arial"/>
      <charset val="134"/>
    </font>
    <font>
      <b/>
      <sz val="12"/>
      <name val="SimSun"/>
      <charset val="134"/>
    </font>
    <font>
      <sz val="10"/>
      <name val="宋体"/>
      <charset val="134"/>
    </font>
    <font>
      <sz val="8"/>
      <name val="SimSun"/>
      <charset val="134"/>
    </font>
    <font>
      <b/>
      <sz val="8"/>
      <name val="Arial"/>
      <charset val="134"/>
    </font>
    <font>
      <b/>
      <sz val="8"/>
      <name val="SimSun"/>
      <charset val="134"/>
    </font>
    <font>
      <sz val="8"/>
      <name val="Arial"/>
      <charset val="134"/>
    </font>
    <font>
      <u/>
      <sz val="10"/>
      <color rgb="FF0000FF"/>
      <name val="Arial"/>
      <charset val="134"/>
    </font>
    <font>
      <u/>
      <sz val="10"/>
      <color indexed="12"/>
      <name val="Arial"/>
      <charset val="134"/>
    </font>
    <font>
      <b/>
      <sz val="10"/>
      <name val="SimSun"/>
      <charset val="134"/>
    </font>
    <font>
      <sz val="8"/>
      <color rgb="FF969696"/>
      <name val="宋体"/>
      <charset val="134"/>
    </font>
    <font>
      <sz val="8"/>
      <color indexed="55"/>
      <name val="Arial"/>
      <charset val="134"/>
    </font>
    <font>
      <sz val="8"/>
      <name val="宋体"/>
      <charset val="134"/>
    </font>
    <font>
      <sz val="8"/>
      <color indexed="23"/>
      <name val="SimSun"/>
      <charset val="134"/>
    </font>
    <font>
      <sz val="8"/>
      <color indexed="23"/>
      <name val="Arial"/>
      <charset val="134"/>
    </font>
    <font>
      <i/>
      <sz val="8"/>
      <name val="Arial"/>
      <charset val="134"/>
    </font>
    <font>
      <i/>
      <sz val="8"/>
      <color indexed="23"/>
      <name val="SimSun"/>
      <charset val="134"/>
    </font>
    <font>
      <b/>
      <sz val="8"/>
      <color rgb="FF969696"/>
      <name val="SimSun"/>
      <charset val="134"/>
    </font>
    <font>
      <b/>
      <sz val="8"/>
      <color indexed="55"/>
      <name val="SimSun"/>
      <charset val="134"/>
    </font>
    <font>
      <sz val="10"/>
      <name val="SimSun"/>
      <charset val="134"/>
    </font>
    <font>
      <b/>
      <sz val="10"/>
      <name val="Arial"/>
      <charset val="134"/>
    </font>
    <font>
      <i/>
      <sz val="8"/>
      <name val="SimSun"/>
      <charset val="134"/>
    </font>
    <font>
      <sz val="8"/>
      <color indexed="9"/>
      <name val="Arial"/>
      <charset val="134"/>
    </font>
    <font>
      <b/>
      <u/>
      <sz val="8"/>
      <name val="宋体"/>
      <charset val="134"/>
    </font>
    <font>
      <sz val="8"/>
      <color rgb="FF008000"/>
      <name val="Arial"/>
      <charset val="134"/>
    </font>
    <font>
      <b/>
      <sz val="8"/>
      <color indexed="55"/>
      <name val="Arial"/>
      <charset val="134"/>
    </font>
    <font>
      <sz val="11"/>
      <color theme="1"/>
      <name val="宋体"/>
      <charset val="0"/>
      <scheme val="minor"/>
    </font>
    <font>
      <sz val="11"/>
      <color rgb="FFFF0000"/>
      <name val="宋体"/>
      <charset val="0"/>
      <scheme val="minor"/>
    </font>
    <font>
      <b/>
      <sz val="11"/>
      <color theme="3"/>
      <name val="宋体"/>
      <charset val="134"/>
      <scheme val="minor"/>
    </font>
    <font>
      <sz val="11"/>
      <color theme="0"/>
      <name val="宋体"/>
      <charset val="0"/>
      <scheme val="minor"/>
    </font>
    <font>
      <b/>
      <sz val="11"/>
      <color rgb="FFFA7D00"/>
      <name val="宋体"/>
      <charset val="0"/>
      <scheme val="minor"/>
    </font>
    <font>
      <b/>
      <sz val="13"/>
      <color theme="3"/>
      <name val="宋体"/>
      <charset val="134"/>
      <scheme val="minor"/>
    </font>
    <font>
      <b/>
      <sz val="18"/>
      <color theme="3"/>
      <name val="宋体"/>
      <charset val="134"/>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theme="1"/>
      <name val="宋体"/>
      <charset val="134"/>
      <scheme val="minor"/>
    </font>
    <font>
      <sz val="11"/>
      <color rgb="FFFA7D00"/>
      <name val="宋体"/>
      <charset val="0"/>
      <scheme val="minor"/>
    </font>
    <font>
      <i/>
      <sz val="11"/>
      <color rgb="FF7F7F7F"/>
      <name val="宋体"/>
      <charset val="0"/>
      <scheme val="minor"/>
    </font>
    <font>
      <sz val="11"/>
      <color rgb="FF3F3F76"/>
      <name val="宋体"/>
      <charset val="0"/>
      <scheme val="minor"/>
    </font>
    <font>
      <b/>
      <sz val="11"/>
      <color rgb="FFFFFFFF"/>
      <name val="宋体"/>
      <charset val="0"/>
      <scheme val="minor"/>
    </font>
    <font>
      <b/>
      <sz val="11"/>
      <color rgb="FF3F3F3F"/>
      <name val="宋体"/>
      <charset val="0"/>
      <scheme val="minor"/>
    </font>
    <font>
      <b/>
      <sz val="11"/>
      <color theme="1"/>
      <name val="宋体"/>
      <charset val="0"/>
      <scheme val="minor"/>
    </font>
    <font>
      <b/>
      <sz val="15"/>
      <color theme="3"/>
      <name val="宋体"/>
      <charset val="134"/>
      <scheme val="minor"/>
    </font>
    <font>
      <u/>
      <sz val="11"/>
      <color rgb="FF800080"/>
      <name val="宋体"/>
      <charset val="0"/>
      <scheme val="minor"/>
    </font>
    <font>
      <b/>
      <sz val="10"/>
      <name val="宋体"/>
      <charset val="134"/>
    </font>
    <font>
      <u/>
      <sz val="10"/>
      <color rgb="FF0000FF"/>
      <name val="宋体"/>
      <charset val="134"/>
    </font>
    <font>
      <b/>
      <u/>
      <sz val="10"/>
      <color rgb="FF000000"/>
      <name val="SimSun"/>
      <charset val="134"/>
    </font>
    <font>
      <sz val="10"/>
      <color rgb="FF000000"/>
      <name val="SimSun"/>
      <charset val="134"/>
    </font>
    <font>
      <sz val="8"/>
      <color rgb="FF969696"/>
      <name val="Arial"/>
      <charset val="134"/>
    </font>
    <font>
      <b/>
      <sz val="8"/>
      <name val="宋体"/>
      <charset val="134"/>
    </font>
    <font>
      <vertAlign val="superscript"/>
      <sz val="8"/>
      <color rgb="FF000000"/>
      <name val="SimSun"/>
      <charset val="134"/>
    </font>
    <font>
      <vertAlign val="superscript"/>
      <sz val="8"/>
      <name val="Arial"/>
      <charset val="134"/>
    </font>
    <font>
      <sz val="8"/>
      <color rgb="FF969696"/>
      <name val="SimSun"/>
      <charset val="134"/>
    </font>
    <font>
      <sz val="8"/>
      <color indexed="55"/>
      <name val="SimSun"/>
      <charset val="134"/>
    </font>
    <font>
      <sz val="8"/>
      <color rgb="FF000000"/>
      <name val="SimSun"/>
      <charset val="134"/>
    </font>
    <font>
      <u/>
      <vertAlign val="superscript"/>
      <sz val="10"/>
      <name val="Tahoma"/>
      <charset val="134"/>
    </font>
    <font>
      <sz val="8"/>
      <name val="Tahoma"/>
      <charset val="134"/>
    </font>
    <font>
      <b/>
      <sz val="8"/>
      <name val="Tahoma"/>
      <charset val="134"/>
    </font>
    <font>
      <i/>
      <u/>
      <sz val="10"/>
      <name val="Tahoma"/>
      <charset val="134"/>
    </font>
    <font>
      <i/>
      <sz val="10"/>
      <name val="Tahoma"/>
      <charset val="134"/>
    </font>
    <font>
      <u/>
      <sz val="10"/>
      <name val="Tahoma"/>
      <charset val="134"/>
    </font>
    <font>
      <sz val="10"/>
      <name val="Tahoma"/>
      <charset val="134"/>
    </font>
    <font>
      <b/>
      <sz val="10"/>
      <name val="Tahoma"/>
      <charset val="134"/>
    </font>
  </fonts>
  <fills count="3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theme="6"/>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right/>
      <top/>
      <bottom style="thin">
        <color auto="1"/>
      </bottom>
      <diagonal/>
    </border>
    <border>
      <left style="thin">
        <color auto="1"/>
      </left>
      <right style="thin">
        <color auto="1"/>
      </right>
      <top style="thin">
        <color auto="1"/>
      </top>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medium">
        <color auto="1"/>
      </top>
      <bottom style="thin">
        <color auto="1"/>
      </bottom>
      <diagonal/>
    </border>
    <border>
      <left style="medium">
        <color auto="1"/>
      </left>
      <right/>
      <top/>
      <bottom/>
      <diagonal/>
    </border>
    <border>
      <left style="thin">
        <color auto="1"/>
      </left>
      <right style="medium">
        <color auto="1"/>
      </right>
      <top style="thin">
        <color auto="1"/>
      </top>
      <bottom style="thin">
        <color auto="1"/>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xf numFmtId="42" fontId="37" fillId="0" borderId="0" applyFont="0" applyFill="0" applyBorder="0" applyAlignment="0" applyProtection="0">
      <alignment vertical="center"/>
    </xf>
    <xf numFmtId="0" fontId="27" fillId="24" borderId="0" applyNumberFormat="0" applyBorder="0" applyAlignment="0" applyProtection="0">
      <alignment vertical="center"/>
    </xf>
    <xf numFmtId="0" fontId="40" fillId="19" borderId="34"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27" fillId="23" borderId="0" applyNumberFormat="0" applyBorder="0" applyAlignment="0" applyProtection="0">
      <alignment vertical="center"/>
    </xf>
    <xf numFmtId="0" fontId="34" fillId="9" borderId="0" applyNumberFormat="0" applyBorder="0" applyAlignment="0" applyProtection="0">
      <alignment vertical="center"/>
    </xf>
    <xf numFmtId="178" fontId="0" fillId="0" borderId="0" applyFont="0" applyFill="0" applyBorder="0" applyAlignment="0" applyProtection="0"/>
    <xf numFmtId="0" fontId="30" fillId="5" borderId="0" applyNumberFormat="0" applyBorder="0" applyAlignment="0" applyProtection="0">
      <alignment vertical="center"/>
    </xf>
    <xf numFmtId="0" fontId="9" fillId="0" borderId="0" applyNumberFormat="0" applyFill="0" applyBorder="0" applyAlignment="0" applyProtection="0">
      <alignment vertical="top"/>
      <protection locked="0"/>
    </xf>
    <xf numFmtId="9" fontId="37" fillId="0" borderId="0" applyFont="0" applyFill="0" applyBorder="0" applyAlignment="0" applyProtection="0">
      <alignment vertical="center"/>
    </xf>
    <xf numFmtId="0" fontId="45" fillId="0" borderId="0" applyNumberFormat="0" applyFill="0" applyBorder="0" applyAlignment="0" applyProtection="0">
      <alignment vertical="center"/>
    </xf>
    <xf numFmtId="0" fontId="37" fillId="27" borderId="40" applyNumberFormat="0" applyFont="0" applyAlignment="0" applyProtection="0">
      <alignment vertical="center"/>
    </xf>
    <xf numFmtId="0" fontId="30" fillId="30" borderId="0" applyNumberFormat="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4" fillId="0" borderId="35" applyNumberFormat="0" applyFill="0" applyAlignment="0" applyProtection="0">
      <alignment vertical="center"/>
    </xf>
    <xf numFmtId="0" fontId="32" fillId="0" borderId="35" applyNumberFormat="0" applyFill="0" applyAlignment="0" applyProtection="0">
      <alignment vertical="center"/>
    </xf>
    <xf numFmtId="0" fontId="30" fillId="15" borderId="0" applyNumberFormat="0" applyBorder="0" applyAlignment="0" applyProtection="0">
      <alignment vertical="center"/>
    </xf>
    <xf numFmtId="0" fontId="29" fillId="0" borderId="41" applyNumberFormat="0" applyFill="0" applyAlignment="0" applyProtection="0">
      <alignment vertical="center"/>
    </xf>
    <xf numFmtId="0" fontId="30" fillId="13" borderId="0" applyNumberFormat="0" applyBorder="0" applyAlignment="0" applyProtection="0">
      <alignment vertical="center"/>
    </xf>
    <xf numFmtId="0" fontId="42" fillId="8" borderId="38" applyNumberFormat="0" applyAlignment="0" applyProtection="0">
      <alignment vertical="center"/>
    </xf>
    <xf numFmtId="0" fontId="31" fillId="8" borderId="34" applyNumberFormat="0" applyAlignment="0" applyProtection="0">
      <alignment vertical="center"/>
    </xf>
    <xf numFmtId="0" fontId="41" fillId="22" borderId="37" applyNumberFormat="0" applyAlignment="0" applyProtection="0">
      <alignment vertical="center"/>
    </xf>
    <xf numFmtId="0" fontId="27" fillId="12" borderId="0" applyNumberFormat="0" applyBorder="0" applyAlignment="0" applyProtection="0">
      <alignment vertical="center"/>
    </xf>
    <xf numFmtId="0" fontId="30" fillId="26" borderId="0" applyNumberFormat="0" applyBorder="0" applyAlignment="0" applyProtection="0">
      <alignment vertical="center"/>
    </xf>
    <xf numFmtId="0" fontId="38" fillId="0" borderId="36" applyNumberFormat="0" applyFill="0" applyAlignment="0" applyProtection="0">
      <alignment vertical="center"/>
    </xf>
    <xf numFmtId="0" fontId="43" fillId="0" borderId="39" applyNumberFormat="0" applyFill="0" applyAlignment="0" applyProtection="0">
      <alignment vertical="center"/>
    </xf>
    <xf numFmtId="0" fontId="36" fillId="11" borderId="0" applyNumberFormat="0" applyBorder="0" applyAlignment="0" applyProtection="0">
      <alignment vertical="center"/>
    </xf>
    <xf numFmtId="0" fontId="35" fillId="10" borderId="0" applyNumberFormat="0" applyBorder="0" applyAlignment="0" applyProtection="0">
      <alignment vertical="center"/>
    </xf>
    <xf numFmtId="0" fontId="27" fillId="4" borderId="0" applyNumberFormat="0" applyBorder="0" applyAlignment="0" applyProtection="0">
      <alignment vertical="center"/>
    </xf>
    <xf numFmtId="0" fontId="30" fillId="31" borderId="0" applyNumberFormat="0" applyBorder="0" applyAlignment="0" applyProtection="0">
      <alignment vertical="center"/>
    </xf>
    <xf numFmtId="0" fontId="27" fillId="7" borderId="0" applyNumberFormat="0" applyBorder="0" applyAlignment="0" applyProtection="0">
      <alignment vertical="center"/>
    </xf>
    <xf numFmtId="0" fontId="27" fillId="18" borderId="0" applyNumberFormat="0" applyBorder="0" applyAlignment="0" applyProtection="0">
      <alignment vertical="center"/>
    </xf>
    <xf numFmtId="0" fontId="27" fillId="29" borderId="0" applyNumberFormat="0" applyBorder="0" applyAlignment="0" applyProtection="0">
      <alignment vertical="center"/>
    </xf>
    <xf numFmtId="0" fontId="27" fillId="21" borderId="0" applyNumberFormat="0" applyBorder="0" applyAlignment="0" applyProtection="0">
      <alignment vertical="center"/>
    </xf>
    <xf numFmtId="0" fontId="30" fillId="32" borderId="0" applyNumberFormat="0" applyBorder="0" applyAlignment="0" applyProtection="0">
      <alignment vertical="center"/>
    </xf>
    <xf numFmtId="0" fontId="30" fillId="17" borderId="0" applyNumberFormat="0" applyBorder="0" applyAlignment="0" applyProtection="0">
      <alignment vertical="center"/>
    </xf>
    <xf numFmtId="0" fontId="27" fillId="14" borderId="0" applyNumberFormat="0" applyBorder="0" applyAlignment="0" applyProtection="0">
      <alignment vertical="center"/>
    </xf>
    <xf numFmtId="0" fontId="27" fillId="16" borderId="0" applyNumberFormat="0" applyBorder="0" applyAlignment="0" applyProtection="0">
      <alignment vertical="center"/>
    </xf>
    <xf numFmtId="0" fontId="30" fillId="28" borderId="0" applyNumberFormat="0" applyBorder="0" applyAlignment="0" applyProtection="0">
      <alignment vertical="center"/>
    </xf>
    <xf numFmtId="0" fontId="27" fillId="6"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27" fillId="33" borderId="0" applyNumberFormat="0" applyBorder="0" applyAlignment="0" applyProtection="0">
      <alignment vertical="center"/>
    </xf>
    <xf numFmtId="0" fontId="30" fillId="34" borderId="0" applyNumberFormat="0" applyBorder="0" applyAlignment="0" applyProtection="0">
      <alignment vertical="center"/>
    </xf>
  </cellStyleXfs>
  <cellXfs count="217">
    <xf numFmtId="0" fontId="0" fillId="0" borderId="0" xfId="0"/>
    <xf numFmtId="0" fontId="1" fillId="0" borderId="0" xfId="0" applyFont="1"/>
    <xf numFmtId="0" fontId="0" fillId="0" borderId="0" xfId="0" applyFont="1" applyAlignment="1">
      <alignment horizontal="center" textRotation="90" wrapText="1"/>
    </xf>
    <xf numFmtId="0" fontId="2" fillId="0" borderId="1" xfId="0" applyFont="1" applyFill="1" applyBorder="1" applyAlignment="1">
      <alignment horizontal="center"/>
    </xf>
    <xf numFmtId="0" fontId="0" fillId="0" borderId="2" xfId="0" applyNumberFormat="1" applyFont="1" applyBorder="1" applyAlignment="1" applyProtection="1">
      <alignment horizontal="center" textRotation="90" wrapText="1"/>
    </xf>
    <xf numFmtId="0" fontId="3" fillId="0" borderId="3" xfId="0" applyNumberFormat="1" applyFont="1" applyBorder="1" applyAlignment="1" applyProtection="1">
      <alignment horizontal="center" vertical="center" wrapText="1"/>
    </xf>
    <xf numFmtId="0" fontId="3" fillId="0" borderId="2" xfId="0" applyNumberFormat="1" applyFont="1" applyBorder="1" applyAlignment="1" applyProtection="1">
      <alignment horizontal="center" vertical="center" wrapText="1"/>
    </xf>
    <xf numFmtId="0" fontId="4" fillId="0" borderId="2" xfId="0" applyNumberFormat="1" applyFont="1" applyFill="1" applyBorder="1" applyAlignment="1" applyProtection="1">
      <alignment horizontal="right"/>
    </xf>
    <xf numFmtId="0" fontId="5" fillId="0" borderId="4" xfId="0" applyNumberFormat="1" applyFont="1" applyBorder="1" applyAlignment="1" applyProtection="1">
      <alignment horizontal="center"/>
    </xf>
    <xf numFmtId="0" fontId="5" fillId="0" borderId="5" xfId="0" applyNumberFormat="1" applyFont="1" applyBorder="1" applyAlignment="1" applyProtection="1">
      <alignment horizontal="center"/>
    </xf>
    <xf numFmtId="0" fontId="0" fillId="0" borderId="5" xfId="0" applyBorder="1"/>
    <xf numFmtId="0" fontId="6" fillId="0" borderId="5" xfId="0" applyNumberFormat="1" applyFont="1" applyFill="1" applyBorder="1" applyAlignment="1" applyProtection="1"/>
    <xf numFmtId="0" fontId="5" fillId="0" borderId="6" xfId="0" applyNumberFormat="1" applyFont="1" applyBorder="1" applyAlignment="1" applyProtection="1">
      <alignment horizontal="center"/>
    </xf>
    <xf numFmtId="176" fontId="7" fillId="0" borderId="0" xfId="0" applyNumberFormat="1" applyFont="1" applyBorder="1" applyAlignment="1" applyProtection="1">
      <alignment horizontal="center"/>
    </xf>
    <xf numFmtId="176" fontId="4" fillId="0" borderId="6" xfId="0" applyNumberFormat="1" applyFont="1" applyFill="1" applyBorder="1" applyAlignment="1" applyProtection="1">
      <alignment horizontal="center"/>
    </xf>
    <xf numFmtId="0" fontId="7" fillId="0" borderId="6" xfId="0" applyFont="1" applyBorder="1"/>
    <xf numFmtId="0" fontId="5" fillId="0" borderId="7" xfId="0" applyNumberFormat="1" applyFont="1" applyBorder="1" applyAlignment="1" applyProtection="1">
      <alignment horizontal="center"/>
    </xf>
    <xf numFmtId="176" fontId="7" fillId="0" borderId="1" xfId="0" applyNumberFormat="1" applyFont="1" applyBorder="1" applyAlignment="1" applyProtection="1">
      <alignment horizontal="center"/>
    </xf>
    <xf numFmtId="176" fontId="4" fillId="0" borderId="7" xfId="0" applyNumberFormat="1" applyFont="1" applyFill="1" applyBorder="1" applyAlignment="1" applyProtection="1">
      <alignment horizontal="center"/>
    </xf>
    <xf numFmtId="0" fontId="7" fillId="0" borderId="7" xfId="0" applyFont="1" applyBorder="1"/>
    <xf numFmtId="0" fontId="6" fillId="0" borderId="8"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7" fillId="0" borderId="0" xfId="0" applyNumberFormat="1" applyFont="1" applyFill="1" applyProtection="1"/>
    <xf numFmtId="0" fontId="7" fillId="0" borderId="0" xfId="0" applyNumberFormat="1" applyFont="1" applyBorder="1" applyProtection="1"/>
    <xf numFmtId="0" fontId="7" fillId="0" borderId="0" xfId="0" applyNumberFormat="1" applyFont="1" applyFill="1" applyBorder="1" applyProtection="1"/>
    <xf numFmtId="0" fontId="7" fillId="0" borderId="0" xfId="0" applyNumberFormat="1" applyFont="1" applyAlignment="1" applyProtection="1">
      <alignment horizontal="right"/>
    </xf>
    <xf numFmtId="0" fontId="7" fillId="0" borderId="0" xfId="0" applyNumberFormat="1" applyFont="1" applyProtection="1"/>
    <xf numFmtId="0" fontId="2" fillId="0" borderId="0" xfId="0" applyNumberFormat="1" applyFont="1" applyFill="1" applyAlignment="1" applyProtection="1">
      <alignment horizontal="center"/>
    </xf>
    <xf numFmtId="0" fontId="6" fillId="0" borderId="0" xfId="0" applyNumberFormat="1" applyFont="1" applyFill="1" applyAlignment="1" applyProtection="1">
      <alignment horizontal="center"/>
    </xf>
    <xf numFmtId="0" fontId="8" fillId="0" borderId="0" xfId="10" applyNumberFormat="1" applyFont="1" applyAlignment="1" applyProtection="1">
      <alignment horizontal="center"/>
    </xf>
    <xf numFmtId="0" fontId="9" fillId="0" borderId="0" xfId="10" applyNumberFormat="1" applyAlignment="1" applyProtection="1">
      <alignment horizontal="center"/>
    </xf>
    <xf numFmtId="0" fontId="10" fillId="2" borderId="0" xfId="10" applyNumberFormat="1" applyFont="1" applyFill="1" applyAlignment="1" applyProtection="1">
      <alignment horizontal="center"/>
    </xf>
    <xf numFmtId="0" fontId="7" fillId="3" borderId="9" xfId="0" applyNumberFormat="1" applyFont="1" applyFill="1" applyBorder="1" applyProtection="1"/>
    <xf numFmtId="0" fontId="6" fillId="3" borderId="10" xfId="0" applyNumberFormat="1" applyFont="1" applyFill="1" applyBorder="1" applyAlignment="1" applyProtection="1">
      <alignment horizontal="center"/>
    </xf>
    <xf numFmtId="0" fontId="7" fillId="3" borderId="11" xfId="0" applyNumberFormat="1" applyFont="1" applyFill="1" applyBorder="1" applyProtection="1"/>
    <xf numFmtId="0" fontId="4" fillId="3" borderId="9" xfId="0" applyNumberFormat="1" applyFont="1" applyFill="1" applyBorder="1" applyAlignment="1" applyProtection="1"/>
    <xf numFmtId="2" fontId="7" fillId="2" borderId="12" xfId="0" applyNumberFormat="1" applyFont="1" applyFill="1" applyBorder="1" applyAlignment="1" applyProtection="1">
      <alignment horizontal="right"/>
      <protection locked="0"/>
    </xf>
    <xf numFmtId="0" fontId="7" fillId="3" borderId="10" xfId="0" applyNumberFormat="1" applyFont="1" applyFill="1" applyBorder="1" applyProtection="1"/>
    <xf numFmtId="0" fontId="4" fillId="3" borderId="13" xfId="0" applyNumberFormat="1" applyFont="1" applyFill="1" applyBorder="1" applyAlignment="1" applyProtection="1"/>
    <xf numFmtId="0" fontId="7" fillId="2" borderId="5" xfId="0" applyNumberFormat="1" applyFont="1" applyFill="1" applyBorder="1" applyAlignment="1" applyProtection="1">
      <alignment horizontal="right"/>
      <protection locked="0"/>
    </xf>
    <xf numFmtId="0" fontId="7" fillId="2" borderId="5" xfId="0" applyNumberFormat="1" applyFont="1" applyFill="1" applyBorder="1" applyProtection="1">
      <protection locked="0"/>
    </xf>
    <xf numFmtId="0" fontId="7" fillId="2" borderId="14" xfId="0" applyNumberFormat="1" applyFont="1" applyFill="1" applyBorder="1" applyProtection="1">
      <protection locked="0"/>
    </xf>
    <xf numFmtId="0" fontId="4" fillId="3" borderId="0" xfId="0" applyNumberFormat="1" applyFont="1" applyFill="1" applyBorder="1" applyAlignment="1" applyProtection="1"/>
    <xf numFmtId="0" fontId="7" fillId="3" borderId="15" xfId="0" applyNumberFormat="1" applyFont="1" applyFill="1" applyBorder="1" applyProtection="1"/>
    <xf numFmtId="0" fontId="4" fillId="3" borderId="16" xfId="0" applyNumberFormat="1" applyFont="1" applyFill="1" applyBorder="1" applyAlignment="1" applyProtection="1"/>
    <xf numFmtId="0" fontId="7" fillId="2" borderId="17" xfId="0" applyNumberFormat="1" applyFont="1" applyFill="1" applyBorder="1" applyProtection="1">
      <protection locked="0"/>
    </xf>
    <xf numFmtId="0" fontId="4" fillId="3" borderId="18" xfId="0" applyNumberFormat="1" applyFont="1" applyFill="1" applyBorder="1" applyAlignment="1" applyProtection="1"/>
    <xf numFmtId="0" fontId="7" fillId="3" borderId="19" xfId="0" applyNumberFormat="1" applyFont="1" applyFill="1" applyBorder="1" applyProtection="1"/>
    <xf numFmtId="0" fontId="4" fillId="3" borderId="20" xfId="0" applyNumberFormat="1" applyFont="1" applyFill="1" applyBorder="1" applyAlignment="1" applyProtection="1"/>
    <xf numFmtId="176" fontId="7" fillId="2" borderId="21" xfId="0" applyNumberFormat="1" applyFont="1" applyFill="1" applyBorder="1" applyProtection="1">
      <protection locked="0"/>
    </xf>
    <xf numFmtId="0" fontId="7" fillId="2" borderId="21" xfId="0" applyNumberFormat="1" applyFont="1" applyFill="1" applyBorder="1" applyProtection="1">
      <protection locked="0"/>
    </xf>
    <xf numFmtId="0" fontId="7" fillId="3" borderId="22" xfId="0" applyNumberFormat="1" applyFont="1" applyFill="1" applyBorder="1" applyProtection="1"/>
    <xf numFmtId="176" fontId="7" fillId="2" borderId="23" xfId="0" applyNumberFormat="1" applyFont="1" applyFill="1" applyBorder="1" applyProtection="1">
      <protection locked="0"/>
    </xf>
    <xf numFmtId="0" fontId="7" fillId="2" borderId="23" xfId="0" applyNumberFormat="1" applyFont="1" applyFill="1" applyBorder="1" applyProtection="1">
      <protection locked="0"/>
    </xf>
    <xf numFmtId="0" fontId="7" fillId="0" borderId="0" xfId="0" applyNumberFormat="1" applyFont="1" applyAlignment="1" applyProtection="1">
      <alignment horizontal="left"/>
    </xf>
    <xf numFmtId="176" fontId="7" fillId="2" borderId="23" xfId="0" applyNumberFormat="1" applyFont="1" applyFill="1" applyBorder="1" applyAlignment="1" applyProtection="1">
      <alignment horizontal="right"/>
      <protection locked="0"/>
    </xf>
    <xf numFmtId="0" fontId="11" fillId="0" borderId="0" xfId="0" applyNumberFormat="1" applyFont="1" applyFill="1" applyAlignment="1" applyProtection="1">
      <alignment horizontal="right"/>
    </xf>
    <xf numFmtId="0" fontId="12" fillId="0" borderId="6" xfId="0" applyNumberFormat="1" applyFont="1" applyFill="1" applyBorder="1" applyAlignment="1" applyProtection="1">
      <alignment horizontal="right"/>
    </xf>
    <xf numFmtId="0" fontId="6" fillId="3" borderId="20" xfId="0" applyNumberFormat="1" applyFont="1" applyFill="1" applyBorder="1" applyAlignment="1" applyProtection="1"/>
    <xf numFmtId="0" fontId="7" fillId="3" borderId="24" xfId="0" applyNumberFormat="1" applyFont="1" applyFill="1" applyBorder="1" applyProtection="1"/>
    <xf numFmtId="176" fontId="7" fillId="3" borderId="9" xfId="0" applyNumberFormat="1" applyFont="1" applyFill="1" applyBorder="1" applyProtection="1"/>
    <xf numFmtId="0" fontId="4" fillId="3" borderId="10" xfId="0" applyNumberFormat="1" applyFont="1" applyFill="1" applyBorder="1" applyAlignment="1" applyProtection="1"/>
    <xf numFmtId="176" fontId="7" fillId="3" borderId="10" xfId="0" applyNumberFormat="1" applyFont="1" applyFill="1" applyBorder="1" applyProtection="1"/>
    <xf numFmtId="0" fontId="4" fillId="3" borderId="11" xfId="0" applyNumberFormat="1" applyFont="1" applyFill="1" applyBorder="1" applyAlignment="1" applyProtection="1"/>
    <xf numFmtId="0" fontId="13" fillId="3" borderId="10" xfId="0" applyNumberFormat="1" applyFont="1" applyFill="1" applyBorder="1" applyProtection="1"/>
    <xf numFmtId="176" fontId="7" fillId="3" borderId="13" xfId="0" applyNumberFormat="1" applyFont="1" applyFill="1" applyBorder="1" applyProtection="1"/>
    <xf numFmtId="176" fontId="7" fillId="3" borderId="0" xfId="0" applyNumberFormat="1" applyFont="1" applyFill="1" applyBorder="1" applyProtection="1"/>
    <xf numFmtId="0" fontId="4" fillId="3" borderId="15" xfId="0" applyNumberFormat="1" applyFont="1" applyFill="1" applyBorder="1" applyAlignment="1" applyProtection="1"/>
    <xf numFmtId="0" fontId="13" fillId="3" borderId="0" xfId="0" applyNumberFormat="1" applyFont="1" applyFill="1" applyBorder="1" applyProtection="1"/>
    <xf numFmtId="176" fontId="7" fillId="3" borderId="16" xfId="0" applyNumberFormat="1" applyFont="1" applyFill="1" applyBorder="1" applyProtection="1"/>
    <xf numFmtId="176" fontId="7" fillId="3" borderId="18" xfId="0" applyNumberFormat="1" applyFont="1" applyFill="1" applyBorder="1" applyProtection="1"/>
    <xf numFmtId="0" fontId="4" fillId="3" borderId="19" xfId="0" applyNumberFormat="1" applyFont="1" applyFill="1" applyBorder="1" applyAlignment="1" applyProtection="1"/>
    <xf numFmtId="0" fontId="13" fillId="3" borderId="18" xfId="0" applyNumberFormat="1" applyFont="1" applyFill="1" applyBorder="1" applyProtection="1"/>
    <xf numFmtId="179" fontId="7" fillId="3" borderId="13" xfId="0" applyNumberFormat="1" applyFont="1" applyFill="1" applyBorder="1" applyProtection="1"/>
    <xf numFmtId="177" fontId="7" fillId="3" borderId="0" xfId="0" applyNumberFormat="1" applyFont="1" applyFill="1" applyBorder="1" applyProtection="1"/>
    <xf numFmtId="2" fontId="7" fillId="3" borderId="0" xfId="0" applyNumberFormat="1" applyFont="1" applyFill="1" applyBorder="1" applyProtection="1"/>
    <xf numFmtId="179" fontId="7" fillId="3" borderId="16" xfId="0" applyNumberFormat="1" applyFont="1" applyFill="1" applyBorder="1" applyProtection="1"/>
    <xf numFmtId="177" fontId="7" fillId="3" borderId="18" xfId="0" applyNumberFormat="1" applyFont="1" applyFill="1" applyBorder="1" applyProtection="1"/>
    <xf numFmtId="2" fontId="7" fillId="3" borderId="18" xfId="0" applyNumberFormat="1" applyFont="1" applyFill="1" applyBorder="1" applyProtection="1"/>
    <xf numFmtId="0" fontId="14" fillId="3" borderId="25" xfId="0" applyNumberFormat="1" applyFont="1" applyFill="1" applyBorder="1" applyAlignment="1" applyProtection="1"/>
    <xf numFmtId="176" fontId="15" fillId="3" borderId="9" xfId="0" applyNumberFormat="1" applyFont="1" applyFill="1" applyBorder="1" applyProtection="1"/>
    <xf numFmtId="0" fontId="14" fillId="3" borderId="10" xfId="0" applyNumberFormat="1" applyFont="1" applyFill="1" applyBorder="1" applyAlignment="1" applyProtection="1"/>
    <xf numFmtId="177" fontId="15" fillId="3" borderId="10" xfId="0" applyNumberFormat="1" applyFont="1" applyFill="1" applyBorder="1" applyProtection="1"/>
    <xf numFmtId="0" fontId="15" fillId="3" borderId="11" xfId="0" applyNumberFormat="1" applyFont="1" applyFill="1" applyBorder="1" applyProtection="1"/>
    <xf numFmtId="0" fontId="14" fillId="3" borderId="26" xfId="0" applyNumberFormat="1" applyFont="1" applyFill="1" applyBorder="1" applyAlignment="1" applyProtection="1"/>
    <xf numFmtId="176" fontId="15" fillId="3" borderId="16" xfId="0" applyNumberFormat="1" applyFont="1" applyFill="1" applyBorder="1" applyProtection="1"/>
    <xf numFmtId="0" fontId="14" fillId="3" borderId="18" xfId="0" applyNumberFormat="1" applyFont="1" applyFill="1" applyBorder="1" applyAlignment="1" applyProtection="1"/>
    <xf numFmtId="177" fontId="15" fillId="3" borderId="18" xfId="0" applyNumberFormat="1" applyFont="1" applyFill="1" applyBorder="1" applyProtection="1"/>
    <xf numFmtId="0" fontId="15" fillId="3" borderId="19" xfId="0" applyNumberFormat="1" applyFont="1" applyFill="1" applyBorder="1" applyProtection="1"/>
    <xf numFmtId="0" fontId="14" fillId="3" borderId="27" xfId="0" applyNumberFormat="1" applyFont="1" applyFill="1" applyBorder="1" applyAlignment="1" applyProtection="1"/>
    <xf numFmtId="180" fontId="15" fillId="3" borderId="20" xfId="8" applyNumberFormat="1" applyFont="1" applyFill="1" applyBorder="1" applyProtection="1"/>
    <xf numFmtId="0" fontId="14" fillId="3" borderId="24" xfId="0" applyNumberFormat="1" applyFont="1" applyFill="1" applyBorder="1" applyAlignment="1" applyProtection="1"/>
    <xf numFmtId="177" fontId="15" fillId="3" borderId="24" xfId="0" applyNumberFormat="1" applyFont="1" applyFill="1" applyBorder="1" applyProtection="1"/>
    <xf numFmtId="0" fontId="15" fillId="3" borderId="22" xfId="0" applyNumberFormat="1" applyFont="1" applyFill="1" applyBorder="1" applyProtection="1"/>
    <xf numFmtId="2" fontId="15" fillId="3" borderId="20" xfId="0" applyNumberFormat="1" applyFont="1" applyFill="1" applyBorder="1" applyProtection="1"/>
    <xf numFmtId="179" fontId="7" fillId="0" borderId="0" xfId="0" applyNumberFormat="1" applyFont="1" applyProtection="1"/>
    <xf numFmtId="177" fontId="7" fillId="0" borderId="0" xfId="0" applyNumberFormat="1" applyFont="1" applyProtection="1"/>
    <xf numFmtId="0" fontId="4" fillId="3" borderId="25" xfId="0" applyNumberFormat="1" applyFont="1" applyFill="1" applyBorder="1" applyAlignment="1" applyProtection="1">
      <alignment vertical="center"/>
    </xf>
    <xf numFmtId="176" fontId="7" fillId="3" borderId="9" xfId="0" applyNumberFormat="1" applyFont="1" applyFill="1" applyBorder="1" applyAlignment="1" applyProtection="1">
      <alignment vertical="center"/>
    </xf>
    <xf numFmtId="0" fontId="4" fillId="3" borderId="10" xfId="0" applyNumberFormat="1" applyFont="1" applyFill="1" applyBorder="1" applyAlignment="1" applyProtection="1">
      <alignment vertical="center"/>
    </xf>
    <xf numFmtId="176" fontId="7" fillId="3" borderId="10" xfId="0" applyNumberFormat="1" applyFont="1" applyFill="1" applyBorder="1" applyAlignment="1" applyProtection="1">
      <alignment vertical="center"/>
    </xf>
    <xf numFmtId="0" fontId="4" fillId="3" borderId="11" xfId="0" applyNumberFormat="1" applyFont="1" applyFill="1" applyBorder="1" applyAlignment="1" applyProtection="1">
      <alignment vertical="center"/>
    </xf>
    <xf numFmtId="0" fontId="4" fillId="3" borderId="26" xfId="0" applyNumberFormat="1" applyFont="1" applyFill="1" applyBorder="1" applyAlignment="1" applyProtection="1"/>
    <xf numFmtId="176" fontId="16" fillId="3" borderId="16" xfId="0" applyNumberFormat="1" applyFont="1" applyFill="1" applyBorder="1" applyAlignment="1" applyProtection="1">
      <alignment horizontal="right"/>
    </xf>
    <xf numFmtId="0" fontId="16" fillId="2" borderId="17" xfId="0" applyNumberFormat="1" applyFont="1" applyFill="1" applyBorder="1" applyAlignment="1" applyProtection="1">
      <alignment horizontal="left"/>
      <protection locked="0"/>
    </xf>
    <xf numFmtId="0" fontId="7" fillId="3" borderId="18" xfId="0" applyNumberFormat="1" applyFont="1" applyFill="1" applyBorder="1" applyProtection="1"/>
    <xf numFmtId="0" fontId="7" fillId="3" borderId="0" xfId="0" applyNumberFormat="1" applyFont="1" applyFill="1" applyBorder="1" applyProtection="1"/>
    <xf numFmtId="176" fontId="17" fillId="3" borderId="0" xfId="0" applyNumberFormat="1" applyFont="1" applyFill="1" applyBorder="1" applyAlignment="1" applyProtection="1">
      <alignment horizontal="left" wrapText="1"/>
    </xf>
    <xf numFmtId="176" fontId="14" fillId="3" borderId="0" xfId="0" applyNumberFormat="1" applyFont="1" applyFill="1" applyBorder="1" applyAlignment="1" applyProtection="1">
      <alignment horizontal="left" wrapText="1"/>
    </xf>
    <xf numFmtId="176" fontId="14" fillId="3" borderId="18" xfId="0" applyNumberFormat="1" applyFont="1" applyFill="1" applyBorder="1" applyAlignment="1" applyProtection="1">
      <alignment horizontal="left" wrapText="1"/>
    </xf>
    <xf numFmtId="0" fontId="4" fillId="3" borderId="20" xfId="0" applyNumberFormat="1" applyFont="1" applyFill="1" applyBorder="1" applyAlignment="1" applyProtection="1">
      <alignment vertical="center"/>
    </xf>
    <xf numFmtId="176" fontId="7" fillId="3" borderId="20" xfId="0" applyNumberFormat="1" applyFont="1" applyFill="1" applyBorder="1" applyAlignment="1" applyProtection="1">
      <alignment vertical="center"/>
    </xf>
    <xf numFmtId="0" fontId="7" fillId="3" borderId="24" xfId="0" applyNumberFormat="1" applyFont="1" applyFill="1" applyBorder="1" applyAlignment="1" applyProtection="1">
      <alignment vertical="center" wrapText="1"/>
    </xf>
    <xf numFmtId="0" fontId="0" fillId="0" borderId="24" xfId="0" applyBorder="1" applyAlignment="1">
      <alignment vertical="center" wrapText="1"/>
    </xf>
    <xf numFmtId="0" fontId="0" fillId="0" borderId="22" xfId="0" applyBorder="1" applyAlignment="1">
      <alignment vertical="center" wrapText="1"/>
    </xf>
    <xf numFmtId="176" fontId="7" fillId="3" borderId="24" xfId="0" applyNumberFormat="1" applyFont="1" applyFill="1" applyBorder="1" applyAlignment="1" applyProtection="1">
      <alignment vertical="center"/>
    </xf>
    <xf numFmtId="0" fontId="7" fillId="3" borderId="24" xfId="0" applyNumberFormat="1" applyFont="1" applyFill="1" applyBorder="1" applyAlignment="1" applyProtection="1">
      <alignment vertical="center"/>
    </xf>
    <xf numFmtId="0" fontId="7" fillId="0" borderId="0" xfId="0" applyNumberFormat="1" applyFont="1" applyFill="1" applyAlignment="1" applyProtection="1">
      <alignment horizontal="right"/>
    </xf>
    <xf numFmtId="176" fontId="7" fillId="0" borderId="0" xfId="0" applyNumberFormat="1" applyFont="1" applyFill="1" applyBorder="1" applyProtection="1"/>
    <xf numFmtId="176" fontId="7" fillId="3" borderId="24" xfId="0" applyNumberFormat="1" applyFont="1" applyFill="1" applyBorder="1" applyProtection="1"/>
    <xf numFmtId="176" fontId="7" fillId="2" borderId="12" xfId="0" applyNumberFormat="1" applyFont="1" applyFill="1" applyBorder="1" applyProtection="1">
      <protection locked="0"/>
    </xf>
    <xf numFmtId="1" fontId="7" fillId="3" borderId="18" xfId="0" applyNumberFormat="1" applyFont="1" applyFill="1" applyBorder="1" applyProtection="1"/>
    <xf numFmtId="176" fontId="7" fillId="0" borderId="0" xfId="0" applyNumberFormat="1" applyFont="1" applyProtection="1"/>
    <xf numFmtId="0" fontId="6" fillId="3" borderId="9" xfId="0" applyNumberFormat="1" applyFont="1" applyFill="1" applyBorder="1" applyAlignment="1" applyProtection="1">
      <alignment horizontal="left"/>
    </xf>
    <xf numFmtId="0" fontId="6" fillId="3" borderId="10" xfId="0" applyNumberFormat="1" applyFont="1" applyFill="1" applyBorder="1" applyAlignment="1" applyProtection="1">
      <alignment horizontal="left"/>
    </xf>
    <xf numFmtId="0" fontId="4" fillId="3" borderId="9" xfId="0" applyNumberFormat="1" applyFont="1" applyFill="1" applyBorder="1" applyAlignment="1" applyProtection="1">
      <alignment horizontal="right"/>
    </xf>
    <xf numFmtId="1" fontId="7" fillId="2" borderId="12" xfId="0" applyNumberFormat="1" applyFont="1" applyFill="1" applyBorder="1" applyAlignment="1" applyProtection="1">
      <protection locked="0"/>
    </xf>
    <xf numFmtId="0" fontId="7" fillId="3" borderId="10" xfId="0" applyNumberFormat="1" applyFont="1" applyFill="1" applyBorder="1" applyAlignment="1" applyProtection="1">
      <alignment horizontal="left"/>
    </xf>
    <xf numFmtId="0" fontId="7" fillId="3" borderId="10" xfId="0" applyNumberFormat="1" applyFont="1" applyFill="1" applyBorder="1" applyAlignment="1" applyProtection="1">
      <alignment horizontal="center"/>
    </xf>
    <xf numFmtId="0" fontId="7" fillId="3" borderId="10" xfId="0" applyNumberFormat="1" applyFont="1" applyFill="1" applyBorder="1" applyAlignment="1" applyProtection="1"/>
    <xf numFmtId="0" fontId="4" fillId="3" borderId="13" xfId="0" applyNumberFormat="1" applyFont="1" applyFill="1" applyBorder="1" applyAlignment="1" applyProtection="1">
      <alignment horizontal="right"/>
    </xf>
    <xf numFmtId="176" fontId="7" fillId="2" borderId="5" xfId="0" applyNumberFormat="1" applyFont="1" applyFill="1" applyBorder="1" applyAlignment="1" applyProtection="1">
      <protection locked="0"/>
    </xf>
    <xf numFmtId="0" fontId="4" fillId="3" borderId="0" xfId="0" applyNumberFormat="1" applyFont="1" applyFill="1" applyBorder="1" applyAlignment="1" applyProtection="1">
      <alignment horizontal="left"/>
    </xf>
    <xf numFmtId="0" fontId="7" fillId="3" borderId="0" xfId="0" applyNumberFormat="1" applyFont="1" applyFill="1" applyBorder="1" applyAlignment="1" applyProtection="1">
      <alignment horizontal="center"/>
    </xf>
    <xf numFmtId="0" fontId="7" fillId="3" borderId="0" xfId="0" applyNumberFormat="1" applyFont="1" applyFill="1" applyBorder="1" applyAlignment="1" applyProtection="1"/>
    <xf numFmtId="0" fontId="4" fillId="3" borderId="16" xfId="0" applyNumberFormat="1" applyFont="1" applyFill="1" applyBorder="1" applyAlignment="1" applyProtection="1">
      <alignment horizontal="right"/>
    </xf>
    <xf numFmtId="176" fontId="7" fillId="2" borderId="17" xfId="0" applyNumberFormat="1" applyFont="1" applyFill="1" applyBorder="1" applyAlignment="1" applyProtection="1">
      <protection locked="0"/>
    </xf>
    <xf numFmtId="0" fontId="4" fillId="3" borderId="18" xfId="0" applyNumberFormat="1" applyFont="1" applyFill="1" applyBorder="1" applyAlignment="1" applyProtection="1">
      <alignment horizontal="left"/>
    </xf>
    <xf numFmtId="0" fontId="7" fillId="3" borderId="18" xfId="0" applyNumberFormat="1" applyFont="1" applyFill="1" applyBorder="1" applyAlignment="1" applyProtection="1">
      <alignment horizontal="center"/>
    </xf>
    <xf numFmtId="0" fontId="7" fillId="3" borderId="18" xfId="0" applyNumberFormat="1" applyFont="1" applyFill="1" applyBorder="1" applyAlignment="1" applyProtection="1"/>
    <xf numFmtId="0" fontId="6" fillId="3" borderId="16" xfId="0" applyNumberFormat="1" applyFont="1" applyFill="1" applyBorder="1" applyAlignment="1" applyProtection="1"/>
    <xf numFmtId="2" fontId="7" fillId="3" borderId="9" xfId="0" applyNumberFormat="1" applyFont="1" applyFill="1" applyBorder="1" applyProtection="1"/>
    <xf numFmtId="2" fontId="7" fillId="3" borderId="13" xfId="0" applyNumberFormat="1" applyFont="1" applyFill="1" applyBorder="1" applyProtection="1"/>
    <xf numFmtId="0" fontId="4" fillId="3" borderId="28" xfId="0" applyNumberFormat="1" applyFont="1" applyFill="1" applyBorder="1" applyAlignment="1" applyProtection="1"/>
    <xf numFmtId="176" fontId="7" fillId="3" borderId="28" xfId="0" applyNumberFormat="1" applyFont="1" applyFill="1" applyBorder="1" applyProtection="1"/>
    <xf numFmtId="0" fontId="4" fillId="3" borderId="1" xfId="0" applyNumberFormat="1" applyFont="1" applyFill="1" applyBorder="1" applyAlignment="1" applyProtection="1"/>
    <xf numFmtId="176" fontId="7" fillId="3" borderId="1" xfId="0" applyNumberFormat="1" applyFont="1" applyFill="1" applyBorder="1" applyProtection="1"/>
    <xf numFmtId="0" fontId="4" fillId="3" borderId="29" xfId="0" applyNumberFormat="1" applyFont="1" applyFill="1" applyBorder="1" applyAlignment="1" applyProtection="1"/>
    <xf numFmtId="2" fontId="7" fillId="2" borderId="30" xfId="0" applyNumberFormat="1" applyFont="1" applyFill="1" applyBorder="1" applyProtection="1">
      <protection locked="0"/>
    </xf>
    <xf numFmtId="0" fontId="4" fillId="3" borderId="16" xfId="0" applyNumberFormat="1" applyFont="1" applyFill="1" applyBorder="1" applyAlignment="1" applyProtection="1">
      <alignment vertical="center" wrapText="1"/>
    </xf>
    <xf numFmtId="176" fontId="7" fillId="3" borderId="16" xfId="0" applyNumberFormat="1" applyFont="1" applyFill="1" applyBorder="1" applyAlignment="1" applyProtection="1">
      <alignment vertical="center" wrapText="1"/>
    </xf>
    <xf numFmtId="0" fontId="4" fillId="3" borderId="18" xfId="0" applyNumberFormat="1" applyFont="1" applyFill="1" applyBorder="1" applyAlignment="1" applyProtection="1">
      <alignment vertical="center" wrapText="1"/>
    </xf>
    <xf numFmtId="176" fontId="7" fillId="3" borderId="18" xfId="0" applyNumberFormat="1" applyFont="1" applyFill="1" applyBorder="1" applyAlignment="1" applyProtection="1">
      <alignment vertical="center" wrapText="1"/>
    </xf>
    <xf numFmtId="0" fontId="4" fillId="3" borderId="19" xfId="0" applyNumberFormat="1" applyFont="1" applyFill="1" applyBorder="1" applyAlignment="1" applyProtection="1">
      <alignment vertical="center" wrapText="1"/>
    </xf>
    <xf numFmtId="0" fontId="18" fillId="0" borderId="0" xfId="0" applyNumberFormat="1" applyFont="1" applyFill="1" applyAlignment="1" applyProtection="1">
      <alignment horizontal="left" wrapText="1"/>
    </xf>
    <xf numFmtId="0" fontId="19" fillId="0" borderId="0" xfId="0" applyNumberFormat="1" applyFont="1" applyFill="1" applyAlignment="1" applyProtection="1">
      <alignment horizontal="left" wrapText="1"/>
    </xf>
    <xf numFmtId="0" fontId="12" fillId="0" borderId="0" xfId="0" applyNumberFormat="1" applyFont="1" applyAlignment="1" applyProtection="1">
      <alignment horizontal="left"/>
    </xf>
    <xf numFmtId="0" fontId="12" fillId="0" borderId="0" xfId="0" applyNumberFormat="1" applyFont="1" applyProtection="1"/>
    <xf numFmtId="0" fontId="1" fillId="0" borderId="0" xfId="0" applyNumberFormat="1" applyFont="1" applyFill="1" applyAlignment="1" applyProtection="1">
      <alignment horizontal="center"/>
    </xf>
    <xf numFmtId="0" fontId="5" fillId="0" borderId="0" xfId="0" applyNumberFormat="1" applyFont="1" applyFill="1" applyAlignment="1" applyProtection="1">
      <alignment horizontal="center"/>
    </xf>
    <xf numFmtId="0" fontId="6" fillId="0" borderId="2" xfId="0" applyNumberFormat="1" applyFont="1" applyFill="1" applyBorder="1" applyAlignment="1" applyProtection="1">
      <alignment horizontal="right" wrapText="1"/>
    </xf>
    <xf numFmtId="0" fontId="9" fillId="0" borderId="0" xfId="10" applyNumberFormat="1" applyFill="1" applyAlignment="1" applyProtection="1">
      <alignment horizontal="center"/>
    </xf>
    <xf numFmtId="0" fontId="20" fillId="0" borderId="7" xfId="0" applyFont="1" applyFill="1" applyBorder="1" applyAlignment="1">
      <alignment horizontal="right" wrapText="1"/>
    </xf>
    <xf numFmtId="0" fontId="21" fillId="0" borderId="0" xfId="10" applyNumberFormat="1" applyFont="1" applyFill="1" applyAlignment="1" applyProtection="1">
      <alignment horizontal="center"/>
    </xf>
    <xf numFmtId="181" fontId="7" fillId="2" borderId="2" xfId="0" applyNumberFormat="1" applyFont="1" applyFill="1" applyBorder="1" applyProtection="1"/>
    <xf numFmtId="181" fontId="7" fillId="2" borderId="6" xfId="0" applyNumberFormat="1" applyFont="1" applyFill="1" applyBorder="1" applyProtection="1"/>
    <xf numFmtId="0" fontId="7" fillId="2" borderId="6" xfId="0" applyNumberFormat="1" applyFont="1" applyFill="1" applyBorder="1" applyProtection="1"/>
    <xf numFmtId="0" fontId="22" fillId="0" borderId="0" xfId="0" applyNumberFormat="1" applyFont="1" applyFill="1" applyAlignment="1" applyProtection="1"/>
    <xf numFmtId="0" fontId="7" fillId="2" borderId="7" xfId="0" applyNumberFormat="1" applyFont="1" applyFill="1" applyBorder="1" applyProtection="1"/>
    <xf numFmtId="0" fontId="23" fillId="0" borderId="0" xfId="0" applyNumberFormat="1" applyFont="1" applyBorder="1" applyProtection="1"/>
    <xf numFmtId="0" fontId="13" fillId="0" borderId="0" xfId="0" applyNumberFormat="1" applyFont="1" applyBorder="1" applyProtection="1"/>
    <xf numFmtId="2" fontId="7" fillId="3" borderId="10" xfId="0" applyNumberFormat="1" applyFont="1" applyFill="1" applyBorder="1" applyProtection="1"/>
    <xf numFmtId="0" fontId="13" fillId="3" borderId="11" xfId="0" applyNumberFormat="1" applyFont="1" applyFill="1" applyBorder="1" applyProtection="1"/>
    <xf numFmtId="0" fontId="13" fillId="3" borderId="15" xfId="0" applyNumberFormat="1" applyFont="1" applyFill="1" applyBorder="1" applyProtection="1"/>
    <xf numFmtId="0" fontId="5" fillId="0" borderId="0" xfId="0" applyNumberFormat="1" applyFont="1" applyBorder="1" applyProtection="1"/>
    <xf numFmtId="0" fontId="13" fillId="3" borderId="19" xfId="0" applyNumberFormat="1" applyFont="1" applyFill="1" applyBorder="1" applyProtection="1"/>
    <xf numFmtId="179" fontId="7" fillId="3" borderId="0" xfId="0" applyNumberFormat="1" applyFont="1" applyFill="1" applyBorder="1" applyProtection="1"/>
    <xf numFmtId="179" fontId="7" fillId="3" borderId="18" xfId="0" applyNumberFormat="1" applyFont="1" applyFill="1" applyBorder="1" applyProtection="1"/>
    <xf numFmtId="0" fontId="15" fillId="0" borderId="0" xfId="0" applyNumberFormat="1" applyFont="1" applyFill="1" applyBorder="1" applyProtection="1"/>
    <xf numFmtId="0" fontId="24" fillId="0" borderId="0" xfId="0" applyNumberFormat="1" applyFont="1" applyFill="1" applyBorder="1" applyProtection="1"/>
    <xf numFmtId="2" fontId="7" fillId="3" borderId="10" xfId="0" applyNumberFormat="1" applyFont="1" applyFill="1" applyBorder="1" applyAlignment="1" applyProtection="1">
      <alignment vertical="center"/>
    </xf>
    <xf numFmtId="0" fontId="7" fillId="0" borderId="0" xfId="0" applyNumberFormat="1" applyFont="1" applyFill="1" applyBorder="1" applyAlignment="1" applyProtection="1">
      <alignment vertical="center" wrapText="1"/>
    </xf>
    <xf numFmtId="176" fontId="14" fillId="3" borderId="15" xfId="0" applyNumberFormat="1" applyFont="1" applyFill="1" applyBorder="1" applyAlignment="1" applyProtection="1">
      <alignment horizontal="left" wrapText="1"/>
    </xf>
    <xf numFmtId="176" fontId="14" fillId="3" borderId="19" xfId="0" applyNumberFormat="1" applyFont="1" applyFill="1" applyBorder="1" applyAlignment="1" applyProtection="1">
      <alignment horizontal="left" wrapText="1"/>
    </xf>
    <xf numFmtId="0" fontId="7" fillId="3" borderId="22" xfId="0" applyNumberFormat="1" applyFont="1" applyFill="1" applyBorder="1" applyAlignment="1" applyProtection="1">
      <alignment vertical="center"/>
    </xf>
    <xf numFmtId="2" fontId="7" fillId="0" borderId="0" xfId="0" applyNumberFormat="1" applyFont="1" applyFill="1" applyBorder="1" applyProtection="1"/>
    <xf numFmtId="2" fontId="7" fillId="3" borderId="24" xfId="0" applyNumberFormat="1" applyFont="1" applyFill="1" applyBorder="1" applyProtection="1"/>
    <xf numFmtId="0" fontId="6" fillId="3" borderId="11" xfId="0" applyNumberFormat="1" applyFont="1" applyFill="1" applyBorder="1" applyAlignment="1" applyProtection="1">
      <alignment horizontal="left"/>
    </xf>
    <xf numFmtId="0" fontId="7" fillId="3" borderId="11" xfId="0" applyNumberFormat="1" applyFont="1" applyFill="1" applyBorder="1" applyAlignment="1" applyProtection="1"/>
    <xf numFmtId="0" fontId="7" fillId="3" borderId="15" xfId="0" applyNumberFormat="1" applyFont="1" applyFill="1" applyBorder="1" applyAlignment="1" applyProtection="1"/>
    <xf numFmtId="0" fontId="7" fillId="3" borderId="19" xfId="0" applyNumberFormat="1" applyFont="1" applyFill="1" applyBorder="1" applyAlignment="1" applyProtection="1"/>
    <xf numFmtId="0" fontId="25" fillId="0" borderId="0" xfId="0" applyNumberFormat="1" applyFont="1" applyFill="1" applyBorder="1" applyProtection="1"/>
    <xf numFmtId="2" fontId="7" fillId="3" borderId="1" xfId="0" applyNumberFormat="1" applyFont="1" applyFill="1" applyBorder="1" applyProtection="1"/>
    <xf numFmtId="2" fontId="7" fillId="3" borderId="18" xfId="0" applyNumberFormat="1" applyFont="1" applyFill="1" applyBorder="1" applyAlignment="1" applyProtection="1">
      <alignment vertical="center" wrapText="1"/>
    </xf>
    <xf numFmtId="0" fontId="26" fillId="0" borderId="0" xfId="0" applyNumberFormat="1" applyFont="1" applyFill="1" applyAlignment="1" applyProtection="1">
      <alignment horizontal="left" wrapText="1"/>
    </xf>
    <xf numFmtId="2" fontId="7" fillId="0" borderId="0" xfId="0" applyNumberFormat="1" applyFont="1" applyProtection="1"/>
    <xf numFmtId="2" fontId="23" fillId="0" borderId="0" xfId="0" applyNumberFormat="1" applyFont="1" applyBorder="1" applyProtection="1"/>
    <xf numFmtId="2" fontId="13" fillId="0" borderId="0" xfId="0" applyNumberFormat="1" applyFont="1" applyBorder="1" applyProtection="1"/>
    <xf numFmtId="2" fontId="5" fillId="0" borderId="0" xfId="0" applyNumberFormat="1" applyFont="1" applyBorder="1" applyProtection="1"/>
    <xf numFmtId="176" fontId="7" fillId="0" borderId="0" xfId="0" applyNumberFormat="1" applyFont="1" applyBorder="1" applyProtection="1"/>
    <xf numFmtId="2" fontId="7" fillId="2" borderId="31" xfId="0" applyNumberFormat="1" applyFont="1" applyFill="1" applyBorder="1" applyProtection="1">
      <protection locked="0"/>
    </xf>
    <xf numFmtId="2" fontId="7" fillId="2" borderId="32" xfId="0" applyNumberFormat="1" applyFont="1" applyFill="1" applyBorder="1" applyProtection="1">
      <protection locked="0"/>
    </xf>
    <xf numFmtId="2" fontId="4" fillId="3" borderId="15" xfId="0" applyNumberFormat="1" applyFont="1" applyFill="1" applyBorder="1" applyAlignment="1" applyProtection="1"/>
    <xf numFmtId="2" fontId="4" fillId="3" borderId="0" xfId="0" applyNumberFormat="1" applyFont="1" applyFill="1" applyBorder="1" applyAlignment="1" applyProtection="1"/>
    <xf numFmtId="0" fontId="7" fillId="0" borderId="0" xfId="0" applyNumberFormat="1" applyFont="1" applyBorder="1" applyAlignment="1" applyProtection="1">
      <alignment horizontal="right"/>
    </xf>
    <xf numFmtId="0" fontId="7" fillId="2" borderId="31" xfId="0" applyNumberFormat="1" applyFont="1" applyFill="1" applyBorder="1" applyProtection="1">
      <protection locked="0"/>
    </xf>
    <xf numFmtId="0" fontId="7" fillId="2" borderId="32" xfId="0" applyNumberFormat="1" applyFont="1" applyFill="1" applyBorder="1" applyProtection="1">
      <protection locked="0"/>
    </xf>
    <xf numFmtId="1" fontId="7" fillId="3" borderId="16" xfId="0" applyNumberFormat="1" applyFont="1" applyFill="1" applyBorder="1" applyProtection="1"/>
    <xf numFmtId="0" fontId="7" fillId="0" borderId="0" xfId="0" applyNumberFormat="1" applyFont="1" applyFill="1" applyBorder="1" applyAlignment="1" applyProtection="1">
      <alignment horizontal="right"/>
    </xf>
    <xf numFmtId="1" fontId="7" fillId="0" borderId="0" xfId="0" applyNumberFormat="1" applyFont="1" applyFill="1" applyBorder="1" applyProtection="1"/>
    <xf numFmtId="0" fontId="6" fillId="3" borderId="9" xfId="0" applyNumberFormat="1" applyFont="1" applyFill="1" applyBorder="1" applyAlignment="1" applyProtection="1"/>
    <xf numFmtId="0" fontId="7" fillId="2" borderId="33" xfId="0" applyNumberFormat="1" applyFont="1" applyFill="1" applyBorder="1" applyProtection="1">
      <protection locked="0"/>
    </xf>
    <xf numFmtId="1" fontId="7" fillId="2" borderId="31" xfId="0" applyNumberFormat="1" applyFont="1" applyFill="1" applyBorder="1" applyProtection="1">
      <protection locked="0"/>
    </xf>
    <xf numFmtId="1" fontId="7" fillId="2" borderId="32" xfId="0" applyNumberFormat="1" applyFont="1" applyFill="1" applyBorder="1" applyProtection="1">
      <protection locked="0"/>
    </xf>
    <xf numFmtId="0" fontId="7" fillId="3" borderId="13" xfId="0" applyNumberFormat="1" applyFont="1" applyFill="1" applyBorder="1" applyProtection="1"/>
    <xf numFmtId="176" fontId="7" fillId="3" borderId="13" xfId="0" applyNumberFormat="1" applyFont="1" applyFill="1" applyBorder="1" applyAlignment="1" applyProtection="1">
      <alignment horizontal="right"/>
    </xf>
    <xf numFmtId="2" fontId="7" fillId="0" borderId="0" xfId="0" applyNumberFormat="1" applyFont="1" applyBorder="1" applyProtection="1"/>
    <xf numFmtId="0" fontId="7" fillId="3" borderId="10" xfId="0" applyNumberFormat="1" applyFont="1" applyFill="1" applyBorder="1" applyProtection="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7">
    <dxf>
      <font>
        <color indexed="23"/>
      </font>
    </dxf>
    <dxf>
      <font>
        <color indexed="17"/>
      </font>
    </dxf>
    <dxf>
      <font>
        <color indexed="8"/>
      </font>
      <fill>
        <patternFill patternType="solid">
          <bgColor indexed="10"/>
        </patternFill>
      </fill>
    </dxf>
    <dxf>
      <font>
        <color auto="1"/>
      </font>
      <fill>
        <patternFill patternType="solid">
          <bgColor indexed="13"/>
        </patternFill>
      </fill>
    </dxf>
    <dxf>
      <fill>
        <patternFill patternType="solid">
          <bgColor indexed="10"/>
        </patternFill>
      </fill>
    </dxf>
    <dxf>
      <fill>
        <patternFill patternType="solid">
          <bgColor indexed="13"/>
        </patternFill>
      </fill>
    </dxf>
    <dxf>
      <font>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en-US" sz="1500" b="1"/>
              <a:t>能够看到屏幕分辨率全部优势的最大观测距离</a:t>
            </a:r>
            <a:endParaRPr lang="en-US" b="1"/>
          </a:p>
          <a:p>
            <a:pPr>
              <a:defRPr lang="zh-CN" sz="900" b="0" i="0" u="none" strike="noStrike" kern="1200" baseline="0">
                <a:solidFill>
                  <a:srgbClr val="000000"/>
                </a:solidFill>
                <a:latin typeface="Arial" panose="020B0604020202020204"/>
                <a:ea typeface="Arial" panose="020B0604020202020204"/>
                <a:cs typeface="Arial" panose="020B0604020202020204"/>
              </a:defRPr>
            </a:pPr>
            <a:endParaRPr lang="en-US" b="1"/>
          </a:p>
        </c:rich>
      </c:tx>
      <c:layout>
        <c:manualLayout>
          <c:xMode val="edge"/>
          <c:yMode val="edge"/>
          <c:x val="0.26042423986363"/>
          <c:y val="0.013710452039521"/>
        </c:manualLayout>
      </c:layout>
      <c:overlay val="0"/>
      <c:spPr>
        <a:noFill/>
        <a:ln w="25400">
          <a:noFill/>
        </a:ln>
      </c:spPr>
    </c:title>
    <c:autoTitleDeleted val="0"/>
    <c:plotArea>
      <c:layout>
        <c:manualLayout>
          <c:layoutTarget val="inner"/>
          <c:xMode val="edge"/>
          <c:yMode val="edge"/>
          <c:x val="0.133333333333333"/>
          <c:y val="0.113289760348584"/>
          <c:w val="0.714074074074074"/>
          <c:h val="0.779956427015251"/>
        </c:manualLayout>
      </c:layout>
      <c:scatterChart>
        <c:scatterStyle val="smooth"/>
        <c:varyColors val="0"/>
        <c:ser>
          <c:idx val="0"/>
          <c:order val="0"/>
          <c:tx>
            <c:strRef>
              <c:f>家庭影院计算表!$Q$21</c:f>
              <c:strCache>
                <c:ptCount val="1"/>
                <c:pt idx="0">
                  <c:v>480p</c:v>
                </c:pt>
              </c:strCache>
            </c:strRef>
          </c:tx>
          <c:spPr>
            <a:ln w="38100" cap="rnd" cmpd="sng" algn="ctr">
              <a:solidFill>
                <a:srgbClr val="000090"/>
              </a:solidFill>
              <a:prstDash val="solid"/>
              <a:round/>
            </a:ln>
          </c:spPr>
          <c:marker>
            <c:symbol val="none"/>
          </c:marker>
          <c:dLbls>
            <c:delete val="1"/>
          </c:dLbls>
          <c:xVal>
            <c:numRef>
              <c:f>家庭影院计算表!$P$22:$P$23</c:f>
              <c:numCache>
                <c:formatCode>General</c:formatCode>
                <c:ptCount val="2"/>
                <c:pt idx="0">
                  <c:v>23</c:v>
                </c:pt>
                <c:pt idx="1">
                  <c:v>150</c:v>
                </c:pt>
              </c:numCache>
            </c:numRef>
          </c:xVal>
          <c:yVal>
            <c:numRef>
              <c:f>家庭影院计算表!$Q$22:$Q$23</c:f>
              <c:numCache>
                <c:formatCode>0.0</c:formatCode>
                <c:ptCount val="2"/>
                <c:pt idx="0">
                  <c:v>2.1</c:v>
                </c:pt>
                <c:pt idx="1">
                  <c:v>13.4</c:v>
                </c:pt>
              </c:numCache>
            </c:numRef>
          </c:yVal>
          <c:smooth val="1"/>
        </c:ser>
        <c:ser>
          <c:idx val="1"/>
          <c:order val="1"/>
          <c:tx>
            <c:strRef>
              <c:f>家庭影院计算表!$R$21</c:f>
              <c:strCache>
                <c:ptCount val="1"/>
                <c:pt idx="0">
                  <c:v>720p</c:v>
                </c:pt>
              </c:strCache>
            </c:strRef>
          </c:tx>
          <c:spPr>
            <a:ln w="38100" cap="rnd" cmpd="sng" algn="ctr">
              <a:solidFill>
                <a:srgbClr val="006411"/>
              </a:solidFill>
              <a:prstDash val="solid"/>
              <a:round/>
            </a:ln>
          </c:spPr>
          <c:marker>
            <c:symbol val="none"/>
          </c:marker>
          <c:dLbls>
            <c:delete val="1"/>
          </c:dLbls>
          <c:xVal>
            <c:numRef>
              <c:f>家庭影院计算表!$P$22:$P$23</c:f>
              <c:numCache>
                <c:formatCode>General</c:formatCode>
                <c:ptCount val="2"/>
                <c:pt idx="0">
                  <c:v>23</c:v>
                </c:pt>
                <c:pt idx="1">
                  <c:v>150</c:v>
                </c:pt>
              </c:numCache>
            </c:numRef>
          </c:xVal>
          <c:yVal>
            <c:numRef>
              <c:f>家庭影院计算表!$R$22:$R$23</c:f>
              <c:numCache>
                <c:formatCode>0.0</c:formatCode>
                <c:ptCount val="2"/>
                <c:pt idx="0">
                  <c:v>1.4</c:v>
                </c:pt>
                <c:pt idx="1">
                  <c:v>8.9</c:v>
                </c:pt>
              </c:numCache>
            </c:numRef>
          </c:yVal>
          <c:smooth val="1"/>
        </c:ser>
        <c:ser>
          <c:idx val="2"/>
          <c:order val="2"/>
          <c:tx>
            <c:strRef>
              <c:f>家庭影院计算表!$S$21</c:f>
              <c:strCache>
                <c:ptCount val="1"/>
                <c:pt idx="0">
                  <c:v>1080p</c:v>
                </c:pt>
              </c:strCache>
            </c:strRef>
          </c:tx>
          <c:spPr>
            <a:ln w="38100" cap="rnd" cmpd="sng" algn="ctr">
              <a:solidFill>
                <a:srgbClr val="DD0806"/>
              </a:solidFill>
              <a:prstDash val="solid"/>
              <a:round/>
            </a:ln>
          </c:spPr>
          <c:marker>
            <c:symbol val="none"/>
          </c:marker>
          <c:dLbls>
            <c:delete val="1"/>
          </c:dLbls>
          <c:xVal>
            <c:numRef>
              <c:f>家庭影院计算表!$P$22:$P$23</c:f>
              <c:numCache>
                <c:formatCode>General</c:formatCode>
                <c:ptCount val="2"/>
                <c:pt idx="0">
                  <c:v>23</c:v>
                </c:pt>
                <c:pt idx="1">
                  <c:v>150</c:v>
                </c:pt>
              </c:numCache>
            </c:numRef>
          </c:xVal>
          <c:yVal>
            <c:numRef>
              <c:f>家庭影院计算表!$S$22:$S$23</c:f>
              <c:numCache>
                <c:formatCode>0.0</c:formatCode>
                <c:ptCount val="2"/>
                <c:pt idx="0">
                  <c:v>0.9</c:v>
                </c:pt>
                <c:pt idx="1">
                  <c:v>5.9</c:v>
                </c:pt>
              </c:numCache>
            </c:numRef>
          </c:yVal>
          <c:smooth val="1"/>
        </c:ser>
        <c:ser>
          <c:idx val="3"/>
          <c:order val="3"/>
          <c:tx>
            <c:strRef>
              <c:f>家庭影院计算表!$U$21</c:f>
              <c:strCache>
                <c:ptCount val="1"/>
                <c:pt idx="0">
                  <c:v>2160p</c:v>
                </c:pt>
              </c:strCache>
            </c:strRef>
          </c:tx>
          <c:spPr>
            <a:ln w="38100" cap="rnd" cmpd="sng" algn="ctr">
              <a:solidFill>
                <a:srgbClr val="4600A5"/>
              </a:solidFill>
              <a:prstDash val="solid"/>
              <a:round/>
            </a:ln>
          </c:spPr>
          <c:marker>
            <c:symbol val="none"/>
          </c:marker>
          <c:dLbls>
            <c:delete val="1"/>
          </c:dLbls>
          <c:xVal>
            <c:numRef>
              <c:f>家庭影院计算表!$P$22:$P$23</c:f>
              <c:numCache>
                <c:formatCode>General</c:formatCode>
                <c:ptCount val="2"/>
                <c:pt idx="0">
                  <c:v>23</c:v>
                </c:pt>
                <c:pt idx="1">
                  <c:v>150</c:v>
                </c:pt>
              </c:numCache>
            </c:numRef>
          </c:xVal>
          <c:yVal>
            <c:numRef>
              <c:f>家庭影院计算表!$U$22:$U$23</c:f>
              <c:numCache>
                <c:formatCode>0.0</c:formatCode>
                <c:ptCount val="2"/>
                <c:pt idx="0">
                  <c:v>0.5</c:v>
                </c:pt>
                <c:pt idx="1">
                  <c:v>3</c:v>
                </c:pt>
              </c:numCache>
            </c:numRef>
          </c:yVal>
          <c:smooth val="1"/>
        </c:ser>
        <c:dLbls>
          <c:showLegendKey val="0"/>
          <c:showVal val="0"/>
          <c:showCatName val="0"/>
          <c:showSerName val="0"/>
          <c:showPercent val="0"/>
          <c:showBubbleSize val="0"/>
        </c:dLbls>
        <c:axId val="-2092833008"/>
        <c:axId val="-2092826752"/>
      </c:scatterChart>
      <c:valAx>
        <c:axId val="-2092833008"/>
        <c:scaling>
          <c:orientation val="minMax"/>
          <c:max val="150"/>
          <c:min val="20"/>
        </c:scaling>
        <c:delete val="0"/>
        <c:axPos val="b"/>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altLang="en-US" sz="1200"/>
                  <a:t>屏幕大小</a:t>
                </a:r>
                <a:r>
                  <a:rPr lang="en-US" altLang="zh-CN" sz="1200"/>
                  <a:t>——</a:t>
                </a:r>
                <a:r>
                  <a:rPr altLang="en-US" sz="1200"/>
                  <a:t>对角线（英寸）</a:t>
                </a:r>
                <a:endParaRPr lang="en-US" sz="1200"/>
              </a:p>
            </c:rich>
          </c:tx>
          <c:layout>
            <c:manualLayout>
              <c:xMode val="edge"/>
              <c:yMode val="edge"/>
              <c:x val="0.391786903440621"/>
              <c:y val="0.941272430668842"/>
            </c:manualLayout>
          </c:layout>
          <c:overlay val="0"/>
          <c:spPr>
            <a:noFill/>
            <a:ln w="25400">
              <a:noFill/>
            </a:ln>
          </c:spPr>
        </c:title>
        <c:numFmt formatCode="General" sourceLinked="1"/>
        <c:majorTickMark val="out"/>
        <c:minorTickMark val="in"/>
        <c:tickLblPos val="nextTo"/>
        <c:spPr>
          <a:ln w="3175" cap="flat" cmpd="sng" algn="ctr">
            <a:solidFill>
              <a:srgbClr val="000000"/>
            </a:solidFill>
            <a:prstDash val="solid"/>
            <a:round/>
          </a:ln>
        </c:spPr>
        <c:txPr>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p>
        </c:txPr>
        <c:crossAx val="-2092826752"/>
        <c:crosses val="autoZero"/>
        <c:crossBetween val="midCat"/>
        <c:majorUnit val="10"/>
        <c:minorUnit val="5"/>
      </c:valAx>
      <c:valAx>
        <c:axId val="-2092826752"/>
        <c:scaling>
          <c:orientation val="minMax"/>
          <c:max val="14"/>
          <c:min val="0"/>
        </c:scaling>
        <c:delete val="0"/>
        <c:axPos val="l"/>
        <c:majorGridlines/>
        <c:title>
          <c:tx>
            <c:rich>
              <a:bodyPr rot="-540000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altLang="en-US" sz="1200"/>
                  <a:t>观测距离（米）</a:t>
                </a:r>
                <a:endParaRPr lang="en-US" sz="1200"/>
              </a:p>
            </c:rich>
          </c:tx>
          <c:layout>
            <c:manualLayout>
              <c:xMode val="edge"/>
              <c:yMode val="edge"/>
              <c:x val="0.0721395456163072"/>
              <c:y val="0.406059776395831"/>
            </c:manualLayout>
          </c:layout>
          <c:overlay val="0"/>
        </c:title>
        <c:numFmt formatCode="0" sourceLinked="0"/>
        <c:majorTickMark val="out"/>
        <c:minorTickMark val="in"/>
        <c:tickLblPos val="nextTo"/>
        <c:txPr>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p>
        </c:txPr>
        <c:crossAx val="-2092833008"/>
        <c:crosses val="autoZero"/>
        <c:crossBetween val="midCat"/>
        <c:majorUnit val="1"/>
      </c:valAx>
      <c:spPr>
        <a:solidFill>
          <a:srgbClr val="C0C0C0"/>
        </a:solidFill>
        <a:ln w="12700">
          <a:solidFill>
            <a:srgbClr val="808080"/>
          </a:solidFill>
          <a:prstDash val="solid"/>
        </a:ln>
      </c:spPr>
    </c:plotArea>
    <c:legend>
      <c:legendPos val="r"/>
      <c:layout>
        <c:manualLayout>
          <c:xMode val="edge"/>
          <c:yMode val="edge"/>
          <c:x val="0.877037037037037"/>
          <c:y val="0.342047930283224"/>
          <c:w val="0.0785185185185185"/>
          <c:h val="0.132897603485839"/>
        </c:manualLayout>
      </c:layout>
      <c:overlay val="0"/>
      <c:spPr>
        <a:solidFill>
          <a:srgbClr val="FFFFFF"/>
        </a:solidFill>
        <a:ln w="3175">
          <a:solidFill>
            <a:srgbClr val="000000"/>
          </a:solidFill>
          <a:prstDash val="solid"/>
        </a:ln>
      </c:spPr>
      <c:txPr>
        <a:bodyPr rot="0" spcFirstLastPara="0" vertOverflow="ellipsis" vert="horz" wrap="square" anchor="ctr" anchorCtr="1"/>
        <a:lstStyle/>
        <a:p>
          <a:pPr>
            <a:defRPr lang="zh-CN" sz="825" b="0" i="0" u="none" strike="noStrike" kern="1200" baseline="0">
              <a:solidFill>
                <a:srgbClr val="000000"/>
              </a:solidFill>
              <a:latin typeface="Arial" panose="020B0604020202020204"/>
              <a:ea typeface="Arial" panose="020B0604020202020204"/>
              <a:cs typeface="Arial" panose="020B0604020202020204"/>
            </a:defRPr>
          </a:pPr>
        </a:p>
      </c:txPr>
    </c:legend>
    <c:plotVisOnly val="1"/>
    <c:dispBlanksAs val="gap"/>
    <c:showDLblsOverMax val="0"/>
  </c:chart>
  <c:spPr>
    <a:noFill/>
    <a:ln w="9525" cap="flat" cmpd="sng" algn="ctr">
      <a:noFill/>
      <a:prstDash val="solid"/>
      <a:round/>
    </a:ln>
  </c:spPr>
  <c:txPr>
    <a:bodyPr/>
    <a:lstStyle/>
    <a:p>
      <a:pPr>
        <a:defRPr lang="zh-CN" sz="900" b="0" i="0" u="none" strike="noStrike" baseline="0">
          <a:solidFill>
            <a:srgbClr val="000000"/>
          </a:solidFill>
          <a:latin typeface="Arial" panose="020B0604020202020204"/>
          <a:ea typeface="Arial" panose="020B0604020202020204"/>
          <a:cs typeface="Arial" panose="020B0604020202020204"/>
        </a:defRPr>
      </a:pP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1" i="0" u="none" strike="noStrike" kern="1200" baseline="0">
                <a:solidFill>
                  <a:srgbClr val="000000"/>
                </a:solidFill>
                <a:latin typeface="Arial" panose="020B0604020202020204"/>
                <a:ea typeface="Arial" panose="020B0604020202020204"/>
                <a:cs typeface="Arial" panose="020B0604020202020204"/>
              </a:defRPr>
            </a:pPr>
            <a:r>
              <a:rPr lang="en-US" sz="1500"/>
              <a:t>不同标准建议的最大观测/座位距离</a:t>
            </a:r>
            <a:endParaRPr lang="en-US" sz="1500"/>
          </a:p>
          <a:p>
            <a:pPr>
              <a:defRPr lang="zh-CN" sz="900" b="1" i="0" u="none" strike="noStrike" kern="1200" baseline="0">
                <a:solidFill>
                  <a:srgbClr val="000000"/>
                </a:solidFill>
                <a:latin typeface="Arial" panose="020B0604020202020204"/>
                <a:ea typeface="Arial" panose="020B0604020202020204"/>
                <a:cs typeface="Arial" panose="020B0604020202020204"/>
              </a:defRPr>
            </a:pPr>
            <a:endParaRPr lang="en-US" sz="1500"/>
          </a:p>
        </c:rich>
      </c:tx>
      <c:layout>
        <c:manualLayout>
          <c:xMode val="edge"/>
          <c:yMode val="edge"/>
          <c:x val="0.249496248677652"/>
          <c:y val="0.0172091143157095"/>
        </c:manualLayout>
      </c:layout>
      <c:overlay val="0"/>
      <c:spPr>
        <a:noFill/>
        <a:ln w="25400">
          <a:noFill/>
        </a:ln>
      </c:spPr>
    </c:title>
    <c:autoTitleDeleted val="0"/>
    <c:plotArea>
      <c:layout>
        <c:manualLayout>
          <c:layoutTarget val="inner"/>
          <c:xMode val="edge"/>
          <c:yMode val="edge"/>
          <c:x val="0.0533333333333333"/>
          <c:y val="0.111111111111111"/>
          <c:w val="0.736296296296296"/>
          <c:h val="0.751633986928104"/>
        </c:manualLayout>
      </c:layout>
      <c:scatterChart>
        <c:scatterStyle val="smooth"/>
        <c:varyColors val="0"/>
        <c:ser>
          <c:idx val="1"/>
          <c:order val="0"/>
          <c:tx>
            <c:strRef>
              <c:f>家庭影院计算表!$R$26</c:f>
              <c:strCache>
                <c:ptCount val="1"/>
                <c:pt idx="0">
                  <c:v>THX允许最大距离（26°）</c:v>
                </c:pt>
              </c:strCache>
            </c:strRef>
          </c:tx>
          <c:spPr>
            <a:ln w="38100" cap="rnd" cmpd="sng" algn="ctr">
              <a:solidFill>
                <a:srgbClr val="DD0806"/>
              </a:solidFill>
              <a:prstDash val="solid"/>
              <a:round/>
            </a:ln>
          </c:spPr>
          <c:marker>
            <c:symbol val="none"/>
          </c:marker>
          <c:dLbls>
            <c:delete val="1"/>
          </c:dLbls>
          <c:xVal>
            <c:numRef>
              <c:f>家庭影院计算表!$P$27:$P$28</c:f>
              <c:numCache>
                <c:formatCode>General</c:formatCode>
                <c:ptCount val="2"/>
                <c:pt idx="0">
                  <c:v>23</c:v>
                </c:pt>
                <c:pt idx="1">
                  <c:v>150</c:v>
                </c:pt>
              </c:numCache>
            </c:numRef>
          </c:xVal>
          <c:yVal>
            <c:numRef>
              <c:f>家庭影院计算表!$R$27:$R$28</c:f>
              <c:numCache>
                <c:formatCode>0.0</c:formatCode>
                <c:ptCount val="2"/>
                <c:pt idx="0">
                  <c:v>1.1</c:v>
                </c:pt>
                <c:pt idx="1">
                  <c:v>7.2</c:v>
                </c:pt>
              </c:numCache>
            </c:numRef>
          </c:yVal>
          <c:smooth val="1"/>
        </c:ser>
        <c:ser>
          <c:idx val="2"/>
          <c:order val="1"/>
          <c:tx>
            <c:strRef>
              <c:f>家庭影院计算表!$S$26</c:f>
              <c:strCache>
                <c:ptCount val="1"/>
                <c:pt idx="0">
                  <c:v>SMPTE最大距离（30°）</c:v>
                </c:pt>
              </c:strCache>
            </c:strRef>
          </c:tx>
          <c:spPr>
            <a:ln w="38100" cap="rnd" cmpd="sng" algn="ctr">
              <a:solidFill>
                <a:srgbClr val="006411"/>
              </a:solidFill>
              <a:prstDash val="solid"/>
              <a:round/>
            </a:ln>
          </c:spPr>
          <c:marker>
            <c:symbol val="none"/>
          </c:marker>
          <c:dLbls>
            <c:delete val="1"/>
          </c:dLbls>
          <c:xVal>
            <c:numRef>
              <c:f>家庭影院计算表!$P$27:$P$28</c:f>
              <c:numCache>
                <c:formatCode>General</c:formatCode>
                <c:ptCount val="2"/>
                <c:pt idx="0">
                  <c:v>23</c:v>
                </c:pt>
                <c:pt idx="1">
                  <c:v>150</c:v>
                </c:pt>
              </c:numCache>
            </c:numRef>
          </c:xVal>
          <c:yVal>
            <c:numRef>
              <c:f>家庭影院计算表!$S$27:$S$28</c:f>
              <c:numCache>
                <c:formatCode>0.0</c:formatCode>
                <c:ptCount val="2"/>
                <c:pt idx="0">
                  <c:v>0.9</c:v>
                </c:pt>
                <c:pt idx="1">
                  <c:v>6.2</c:v>
                </c:pt>
              </c:numCache>
            </c:numRef>
          </c:yVal>
          <c:smooth val="1"/>
        </c:ser>
        <c:ser>
          <c:idx val="0"/>
          <c:order val="2"/>
          <c:tx>
            <c:strRef>
              <c:f>家庭影院计算表!$Q$26</c:f>
              <c:strCache>
                <c:ptCount val="1"/>
                <c:pt idx="0">
                  <c:v>THX建议最大距离（36°）</c:v>
                </c:pt>
              </c:strCache>
            </c:strRef>
          </c:tx>
          <c:spPr>
            <a:ln w="38100" cap="rnd" cmpd="sng" algn="ctr">
              <a:solidFill>
                <a:srgbClr val="0000D4"/>
              </a:solidFill>
              <a:prstDash val="solid"/>
              <a:round/>
            </a:ln>
          </c:spPr>
          <c:marker>
            <c:symbol val="none"/>
          </c:marker>
          <c:dLbls>
            <c:delete val="1"/>
          </c:dLbls>
          <c:xVal>
            <c:numRef>
              <c:f>家庭影院计算表!$P$27:$P$28</c:f>
              <c:numCache>
                <c:formatCode>General</c:formatCode>
                <c:ptCount val="2"/>
                <c:pt idx="0">
                  <c:v>23</c:v>
                </c:pt>
                <c:pt idx="1">
                  <c:v>150</c:v>
                </c:pt>
              </c:numCache>
            </c:numRef>
          </c:xVal>
          <c:yVal>
            <c:numRef>
              <c:f>家庭影院计算表!$Q$27:$Q$28</c:f>
              <c:numCache>
                <c:formatCode>0.0</c:formatCode>
                <c:ptCount val="2"/>
                <c:pt idx="0">
                  <c:v>0.8</c:v>
                </c:pt>
                <c:pt idx="1">
                  <c:v>5.1</c:v>
                </c:pt>
              </c:numCache>
            </c:numRef>
          </c:yVal>
          <c:smooth val="1"/>
        </c:ser>
        <c:dLbls>
          <c:showLegendKey val="0"/>
          <c:showVal val="0"/>
          <c:showCatName val="0"/>
          <c:showSerName val="0"/>
          <c:showPercent val="0"/>
          <c:showBubbleSize val="0"/>
        </c:dLbls>
        <c:axId val="-2093815152"/>
        <c:axId val="-2094033808"/>
      </c:scatterChart>
      <c:valAx>
        <c:axId val="-2093815152"/>
        <c:scaling>
          <c:orientation val="minMax"/>
          <c:max val="150"/>
          <c:min val="20"/>
        </c:scaling>
        <c:delete val="0"/>
        <c:axPos val="b"/>
        <c:title>
          <c:tx>
            <c:rich>
              <a:bodyPr rot="0" spcFirstLastPara="0" vertOverflow="ellipsis" vert="horz" wrap="square" anchor="ctr" anchorCtr="1"/>
              <a:lstStyle/>
              <a:p>
                <a:pPr>
                  <a:defRPr lang="zh-CN" sz="825" b="0" i="0" u="none" strike="noStrike" kern="1200" baseline="0">
                    <a:solidFill>
                      <a:srgbClr val="000000"/>
                    </a:solidFill>
                    <a:latin typeface="Arial" panose="020B0604020202020204"/>
                    <a:ea typeface="Arial" panose="020B0604020202020204"/>
                    <a:cs typeface="Arial" panose="020B0604020202020204"/>
                  </a:defRPr>
                </a:pPr>
                <a:r>
                  <a:rPr altLang="en-US" sz="1000"/>
                  <a:t>屏幕大小</a:t>
                </a:r>
                <a:r>
                  <a:rPr lang="en-US" altLang="zh-CN" sz="1000"/>
                  <a:t>——</a:t>
                </a:r>
                <a:r>
                  <a:rPr altLang="en-US" sz="1000"/>
                  <a:t>对角线（英寸）</a:t>
                </a:r>
                <a:endParaRPr lang="en-US" sz="1000"/>
              </a:p>
            </c:rich>
          </c:tx>
          <c:layout>
            <c:manualLayout>
              <c:xMode val="edge"/>
              <c:yMode val="edge"/>
              <c:x val="0.336293007769145"/>
              <c:y val="0.905383360522023"/>
            </c:manualLayout>
          </c:layout>
          <c:overlay val="0"/>
          <c:spPr>
            <a:noFill/>
            <a:ln w="25400">
              <a:noFill/>
            </a:ln>
          </c:spPr>
        </c:title>
        <c:numFmt formatCode="General" sourceLinked="1"/>
        <c:majorTickMark val="out"/>
        <c:minorTickMark val="in"/>
        <c:tickLblPos val="nextTo"/>
        <c:spPr>
          <a:ln w="3175" cap="flat" cmpd="sng" algn="ctr">
            <a:solidFill>
              <a:srgbClr val="000000"/>
            </a:solidFill>
            <a:prstDash val="solid"/>
            <a:round/>
          </a:ln>
        </c:spPr>
        <c:txPr>
          <a:bodyPr rot="0" spcFirstLastPara="0" vertOverflow="ellipsis" vert="horz" wrap="square" anchor="ctr" anchorCtr="1"/>
          <a:lstStyle/>
          <a:p>
            <a:pPr>
              <a:defRPr lang="zh-CN" sz="825" b="0" i="0" u="none" strike="noStrike" kern="1200" baseline="0">
                <a:solidFill>
                  <a:srgbClr val="000000"/>
                </a:solidFill>
                <a:latin typeface="Arial" panose="020B0604020202020204"/>
                <a:ea typeface="Arial" panose="020B0604020202020204"/>
                <a:cs typeface="Arial" panose="020B0604020202020204"/>
              </a:defRPr>
            </a:pPr>
          </a:p>
        </c:txPr>
        <c:crossAx val="-2094033808"/>
        <c:crosses val="autoZero"/>
        <c:crossBetween val="midCat"/>
        <c:majorUnit val="10"/>
        <c:minorUnit val="5"/>
      </c:valAx>
      <c:valAx>
        <c:axId val="-2094033808"/>
        <c:scaling>
          <c:orientation val="minMax"/>
          <c:max val="7.5"/>
          <c:min val="0"/>
        </c:scaling>
        <c:delete val="0"/>
        <c:axPos val="l"/>
        <c:majorGridlines>
          <c:spPr>
            <a:ln w="3175" cap="flat" cmpd="sng" algn="ctr">
              <a:pattFill prst="pct50">
                <a:fgClr>
                  <a:srgbClr val="000000"/>
                </a:fgClr>
                <a:bgClr>
                  <a:srgbClr val="FFFFFF"/>
                </a:bgClr>
              </a:pattFill>
              <a:prstDash val="solid"/>
              <a:round/>
            </a:ln>
          </c:spPr>
        </c:majorGridlines>
        <c:title>
          <c:tx>
            <c:rich>
              <a:bodyPr rot="-5400000" spcFirstLastPara="0" vertOverflow="ellipsis" vert="horz" wrap="square" anchor="ctr" anchorCtr="1"/>
              <a:lstStyle/>
              <a:p>
                <a:pPr>
                  <a:defRPr lang="zh-CN" sz="825" b="0" i="0" u="none" strike="noStrike" kern="1200" baseline="0">
                    <a:solidFill>
                      <a:srgbClr val="000000"/>
                    </a:solidFill>
                    <a:latin typeface="Arial" panose="020B0604020202020204"/>
                    <a:ea typeface="Arial" panose="020B0604020202020204"/>
                    <a:cs typeface="Arial" panose="020B0604020202020204"/>
                  </a:defRPr>
                </a:pPr>
                <a:r>
                  <a:rPr altLang="en-US" sz="1000"/>
                  <a:t>观测距离（米）</a:t>
                </a:r>
                <a:endParaRPr lang="en-US" sz="1000"/>
              </a:p>
            </c:rich>
          </c:tx>
          <c:layout>
            <c:manualLayout>
              <c:xMode val="edge"/>
              <c:yMode val="edge"/>
              <c:x val="0.0099889012208657"/>
              <c:y val="0.398042414355628"/>
            </c:manualLayout>
          </c:layout>
          <c:overlay val="0"/>
          <c:spPr>
            <a:noFill/>
            <a:ln w="25400">
              <a:noFill/>
            </a:ln>
          </c:spPr>
        </c:title>
        <c:numFmt formatCode="0" sourceLinked="0"/>
        <c:majorTickMark val="out"/>
        <c:minorTickMark val="in"/>
        <c:tickLblPos val="nextTo"/>
        <c:spPr>
          <a:ln w="3175" cap="flat" cmpd="sng" algn="ctr">
            <a:solidFill>
              <a:srgbClr val="000000"/>
            </a:solidFill>
            <a:prstDash val="solid"/>
            <a:round/>
          </a:ln>
        </c:spPr>
        <c:txPr>
          <a:bodyPr rot="0" spcFirstLastPara="0" vertOverflow="ellipsis" vert="horz" wrap="square" anchor="ctr" anchorCtr="1"/>
          <a:lstStyle/>
          <a:p>
            <a:pPr>
              <a:defRPr lang="zh-CN" sz="825" b="0" i="0" u="none" strike="noStrike" kern="1200" baseline="0">
                <a:solidFill>
                  <a:srgbClr val="000000"/>
                </a:solidFill>
                <a:latin typeface="Arial" panose="020B0604020202020204"/>
                <a:ea typeface="Arial" panose="020B0604020202020204"/>
                <a:cs typeface="Arial" panose="020B0604020202020204"/>
              </a:defRPr>
            </a:pPr>
          </a:p>
        </c:txPr>
        <c:crossAx val="-2093815152"/>
        <c:crosses val="autoZero"/>
        <c:crossBetween val="midCat"/>
        <c:majorUnit val="1"/>
      </c:valAx>
      <c:spPr>
        <a:solidFill>
          <a:srgbClr val="C0C0C0"/>
        </a:solidFill>
        <a:ln w="12700">
          <a:solidFill>
            <a:srgbClr val="808080"/>
          </a:solidFill>
          <a:prstDash val="solid"/>
        </a:ln>
      </c:spPr>
    </c:plotArea>
    <c:legend>
      <c:legendPos val="r"/>
      <c:layout>
        <c:manualLayout>
          <c:xMode val="edge"/>
          <c:yMode val="edge"/>
          <c:x val="0.82962962962963"/>
          <c:y val="0.398692810457516"/>
          <c:w val="0.137777777777778"/>
          <c:h val="0.272331154684096"/>
        </c:manualLayout>
      </c:layout>
      <c:overlay val="0"/>
      <c:spPr>
        <a:solidFill>
          <a:srgbClr val="FFFFFF"/>
        </a:solidFill>
        <a:ln w="3175">
          <a:solidFill>
            <a:srgbClr val="000000"/>
          </a:solidFill>
          <a:prstDash val="solid"/>
        </a:ln>
      </c:spPr>
      <c:txPr>
        <a:bodyPr rot="0" spcFirstLastPara="0" vertOverflow="ellipsis" vert="horz" wrap="square" anchor="ctr" anchorCtr="1"/>
        <a:lstStyle/>
        <a:p>
          <a:pPr>
            <a:defRPr lang="zh-CN" sz="825" b="0" i="0" u="none" strike="noStrike" kern="1200" baseline="0">
              <a:solidFill>
                <a:srgbClr val="000000"/>
              </a:solidFill>
              <a:latin typeface="Arial" panose="020B0604020202020204"/>
              <a:ea typeface="Arial" panose="020B0604020202020204"/>
              <a:cs typeface="Arial" panose="020B0604020202020204"/>
            </a:defRPr>
          </a:pPr>
        </a:p>
      </c:txPr>
    </c:legend>
    <c:plotVisOnly val="1"/>
    <c:dispBlanksAs val="gap"/>
    <c:showDLblsOverMax val="0"/>
  </c:chart>
  <c:spPr>
    <a:noFill/>
    <a:ln w="9525" cap="flat" cmpd="sng" algn="ctr">
      <a:noFill/>
      <a:prstDash val="solid"/>
      <a:round/>
    </a:ln>
  </c:spPr>
  <c:txPr>
    <a:bodyPr/>
    <a:lstStyle/>
    <a:p>
      <a:pPr>
        <a:defRPr lang="zh-CN" sz="900" b="0" i="0" u="none" strike="noStrike" baseline="0">
          <a:solidFill>
            <a:srgbClr val="000000"/>
          </a:solidFill>
          <a:latin typeface="Arial" panose="020B0604020202020204"/>
          <a:ea typeface="Arial" panose="020B0604020202020204"/>
          <a:cs typeface="Arial" panose="020B0604020202020204"/>
        </a:defRPr>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absolute">
    <xdr:from>
      <xdr:col>0</xdr:col>
      <xdr:colOff>0</xdr:colOff>
      <xdr:row>0</xdr:row>
      <xdr:rowOff>0</xdr:rowOff>
    </xdr:from>
    <xdr:to>
      <xdr:col>12</xdr:col>
      <xdr:colOff>448733</xdr:colOff>
      <xdr:row>38</xdr:row>
      <xdr:rowOff>139123</xdr:rowOff>
    </xdr:to>
    <xdr:graphicFrame>
      <xdr:nvGraphicFramePr>
        <xdr:cNvPr id="2" name="Chart 1"/>
        <xdr:cNvGraphicFramePr>
          <a:graphicFrameLocks noGrp="1"/>
        </xdr:cNvGraphicFramePr>
      </xdr:nvGraphicFramePr>
      <xdr:xfrm>
        <a:off x="0" y="0"/>
        <a:ext cx="8677910" cy="629221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0.4295</cdr:x>
      <cdr:y>0.437</cdr:y>
    </cdr:from>
    <cdr:to>
      <cdr:x>0.45175</cdr:x>
      <cdr:y>0.48225</cdr:y>
    </cdr:to>
    <cdr:sp>
      <cdr:nvSpPr>
        <cdr:cNvPr id="2" name="矩形 1"/>
        <cdr:cNvSpPr/>
      </cdr:nvSpPr>
      <cdr:spPr xmlns:a="http://schemas.openxmlformats.org/drawingml/2006/main">
        <a:xfrm xmlns:a="http://schemas.openxmlformats.org/drawingml/2006/main">
          <a:off x="3703144" y="2612874"/>
          <a:ext cx="190950" cy="256908"/>
        </a:xfrm>
        <a:prstGeom xmlns:a="http://schemas.openxmlformats.org/drawingml/2006/main" prst="rect">
          <a:avLst/>
        </a:prstGeom>
        <a:noFill/>
        <a:ln w="9525" algn="ctr">
          <a:noFill/>
          <a:miter lim="800000"/>
        </a:ln>
        <a:effectLst>
          <a:outerShdw dist="107763" dir="2700000" algn="ctr" rotWithShape="0">
            <a:srgbClr val="808080"/>
          </a:outerShdw>
        </a:effectLst>
      </cdr:spPr>
    </cdr:sp>
  </cdr:relSizeAnchor>
</c:userShapes>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absolute">
    <xdr:from>
      <xdr:col>0</xdr:col>
      <xdr:colOff>0</xdr:colOff>
      <xdr:row>0</xdr:row>
      <xdr:rowOff>0</xdr:rowOff>
    </xdr:from>
    <xdr:to>
      <xdr:col>12</xdr:col>
      <xdr:colOff>448733</xdr:colOff>
      <xdr:row>38</xdr:row>
      <xdr:rowOff>139123</xdr:rowOff>
    </xdr:to>
    <xdr:graphicFrame>
      <xdr:nvGraphicFramePr>
        <xdr:cNvPr id="2" name="Chart 1"/>
        <xdr:cNvGraphicFramePr>
          <a:graphicFrameLocks noGrp="1"/>
        </xdr:cNvGraphicFramePr>
      </xdr:nvGraphicFramePr>
      <xdr:xfrm>
        <a:off x="0" y="0"/>
        <a:ext cx="8677910" cy="629221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alpha val="20000"/>
          </a:srgbClr>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a:spPr>
      <a:bodyPr vertOverflow="clip" wrap="square" lIns="91440" tIns="45720" rIns="91440" bIns="45720" upright="1"/>
      <a:lstStyle/>
    </a:spDef>
    <a:lnDef>
      <a:spPr bwMode="auto">
        <a:xfrm>
          <a:off x="0" y="0"/>
          <a:ext cx="1" cy="1"/>
        </a:xfrm>
        <a:custGeom>
          <a:avLst/>
          <a:gdLst/>
          <a:ahLst/>
          <a:cxnLst/>
          <a:rect l="0" t="0" r="0" b="0"/>
          <a:pathLst/>
        </a:custGeom>
        <a:solidFill>
          <a:srgbClr val="C0C0C0">
            <a:alpha val="20000"/>
          </a:srgbClr>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a:spPr>
      <a:bodyPr vertOverflow="clip" wrap="square" lIns="91440" tIns="45720" rIns="91440" bIns="45720" upright="1"/>
      <a:lstStyle/>
    </a:lnDef>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www.carltonbale.com/home-theater/home-theater-calculator/"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90"/>
  <sheetViews>
    <sheetView tabSelected="1" zoomScale="150" zoomScaleNormal="150" topLeftCell="A79" workbookViewId="0">
      <selection activeCell="C95" sqref="C95"/>
    </sheetView>
  </sheetViews>
  <sheetFormatPr defaultColWidth="9.16190476190476" defaultRowHeight="11.25"/>
  <cols>
    <col min="1" max="1" width="3.33333333333333" style="25" customWidth="1"/>
    <col min="2" max="2" width="38.8285714285714" style="26" customWidth="1"/>
    <col min="3" max="3" width="15.3333333333333" style="26" customWidth="1"/>
    <col min="4" max="4" width="8.5047619047619" style="26" customWidth="1"/>
    <col min="5" max="5" width="7" style="26" customWidth="1"/>
    <col min="6" max="6" width="4.5047619047619" style="26" customWidth="1"/>
    <col min="7" max="7" width="10.3333333333333" style="26" customWidth="1"/>
    <col min="8" max="8" width="9" style="26" customWidth="1"/>
    <col min="9" max="9" width="6.33333333333333" style="26" customWidth="1"/>
    <col min="10" max="10" width="9.16190476190476" style="26"/>
    <col min="11" max="11" width="69.1619047619048" style="22" customWidth="1"/>
    <col min="12" max="12" width="15.3333333333333" style="26" customWidth="1"/>
    <col min="13" max="13" width="10" style="26" customWidth="1"/>
    <col min="14" max="16384" width="9.16190476190476" style="26"/>
  </cols>
  <sheetData>
    <row r="1" ht="15.75" spans="2:11">
      <c r="B1" s="27" t="s">
        <v>0</v>
      </c>
      <c r="C1" s="27"/>
      <c r="D1" s="27"/>
      <c r="E1" s="27"/>
      <c r="F1" s="27"/>
      <c r="G1" s="27"/>
      <c r="H1" s="27"/>
      <c r="I1" s="27"/>
      <c r="J1" s="27"/>
      <c r="K1" s="158"/>
    </row>
    <row r="2" ht="12" spans="2:12">
      <c r="B2" s="28" t="s">
        <v>1</v>
      </c>
      <c r="C2" s="28"/>
      <c r="D2" s="28"/>
      <c r="E2" s="28"/>
      <c r="F2" s="28"/>
      <c r="G2" s="28"/>
      <c r="H2" s="28"/>
      <c r="I2" s="28"/>
      <c r="J2" s="28"/>
      <c r="K2" s="159"/>
      <c r="L2" s="160" t="s">
        <v>2</v>
      </c>
    </row>
    <row r="3" ht="12.75" spans="2:12">
      <c r="B3" s="29" t="s">
        <v>3</v>
      </c>
      <c r="C3" s="30"/>
      <c r="D3" s="30"/>
      <c r="E3" s="30"/>
      <c r="F3" s="30"/>
      <c r="G3" s="30"/>
      <c r="H3" s="30"/>
      <c r="I3" s="30"/>
      <c r="J3" s="30"/>
      <c r="K3" s="161"/>
      <c r="L3" s="162"/>
    </row>
    <row r="4" ht="12.75" spans="2:12">
      <c r="B4" s="31" t="s">
        <v>4</v>
      </c>
      <c r="C4" s="31"/>
      <c r="D4" s="31"/>
      <c r="E4" s="31"/>
      <c r="F4" s="31"/>
      <c r="G4" s="31"/>
      <c r="H4" s="31"/>
      <c r="I4" s="31"/>
      <c r="J4" s="31"/>
      <c r="K4" s="163"/>
      <c r="L4" s="164">
        <v>1.33333</v>
      </c>
    </row>
    <row r="5" ht="12" spans="12:12">
      <c r="L5" s="165">
        <v>1.6</v>
      </c>
    </row>
    <row r="6" ht="12" customHeight="1" spans="2:12">
      <c r="B6" s="32"/>
      <c r="C6" s="33" t="s">
        <v>5</v>
      </c>
      <c r="D6" s="33" t="s">
        <v>6</v>
      </c>
      <c r="E6" s="34"/>
      <c r="L6" s="165">
        <v>1.77778</v>
      </c>
    </row>
    <row r="7" spans="2:12">
      <c r="B7" s="35" t="s">
        <v>7</v>
      </c>
      <c r="C7" s="36">
        <v>1.77778</v>
      </c>
      <c r="D7" s="217" t="s">
        <v>8</v>
      </c>
      <c r="E7" s="34"/>
      <c r="L7" s="165">
        <v>1.85</v>
      </c>
    </row>
    <row r="8" spans="2:12">
      <c r="B8" s="38" t="s">
        <v>9</v>
      </c>
      <c r="C8" s="39">
        <v>110</v>
      </c>
      <c r="D8" s="40" t="s">
        <v>10</v>
      </c>
      <c r="E8" s="41" t="s">
        <v>11</v>
      </c>
      <c r="L8" s="165">
        <v>2.35</v>
      </c>
    </row>
    <row r="9" spans="2:12">
      <c r="B9" s="38" t="s">
        <v>12</v>
      </c>
      <c r="C9" s="39">
        <v>1.1</v>
      </c>
      <c r="D9" s="42" t="s">
        <v>13</v>
      </c>
      <c r="E9" s="43"/>
      <c r="L9" s="165">
        <v>2.37037</v>
      </c>
    </row>
    <row r="10" spans="2:12">
      <c r="B10" s="38" t="s">
        <v>14</v>
      </c>
      <c r="C10" s="39">
        <v>550</v>
      </c>
      <c r="D10" s="42" t="s">
        <v>15</v>
      </c>
      <c r="E10" s="43"/>
      <c r="L10" s="165">
        <v>2.4</v>
      </c>
    </row>
    <row r="11" spans="2:22">
      <c r="B11" s="38" t="s">
        <v>16</v>
      </c>
      <c r="C11" s="40">
        <v>1920</v>
      </c>
      <c r="D11" s="42" t="s">
        <v>17</v>
      </c>
      <c r="E11" s="43"/>
      <c r="L11" s="165">
        <v>2.7</v>
      </c>
      <c r="U11" s="195"/>
      <c r="V11" s="195"/>
    </row>
    <row r="12" ht="12" spans="2:22">
      <c r="B12" s="44" t="s">
        <v>18</v>
      </c>
      <c r="C12" s="45">
        <v>1080</v>
      </c>
      <c r="D12" s="46" t="s">
        <v>17</v>
      </c>
      <c r="E12" s="47"/>
      <c r="L12" s="166"/>
      <c r="M12" s="167" t="s">
        <v>19</v>
      </c>
      <c r="U12" s="195"/>
      <c r="V12" s="195"/>
    </row>
    <row r="13" ht="12" spans="2:22">
      <c r="B13" s="48" t="s">
        <v>20</v>
      </c>
      <c r="C13" s="49">
        <v>12</v>
      </c>
      <c r="D13" s="50" t="s">
        <v>21</v>
      </c>
      <c r="E13" s="51"/>
      <c r="L13" s="166"/>
      <c r="M13" s="167" t="s">
        <v>19</v>
      </c>
      <c r="U13" s="195"/>
      <c r="V13" s="195"/>
    </row>
    <row r="14" ht="12" spans="2:22">
      <c r="B14" s="44" t="s">
        <v>22</v>
      </c>
      <c r="C14" s="52">
        <v>17</v>
      </c>
      <c r="D14" s="53" t="s">
        <v>21</v>
      </c>
      <c r="E14" s="47"/>
      <c r="H14" s="54"/>
      <c r="L14" s="166"/>
      <c r="M14" s="167" t="s">
        <v>19</v>
      </c>
      <c r="U14" s="195"/>
      <c r="V14" s="195"/>
    </row>
    <row r="15" ht="13" customHeight="1" spans="2:22">
      <c r="B15" s="44" t="s">
        <v>23</v>
      </c>
      <c r="C15" s="55" t="s">
        <v>24</v>
      </c>
      <c r="D15" s="47"/>
      <c r="E15" s="47"/>
      <c r="L15" s="168"/>
      <c r="M15" s="167" t="s">
        <v>19</v>
      </c>
      <c r="U15" s="195"/>
      <c r="V15" s="195"/>
    </row>
    <row r="16" ht="13" customHeight="1" spans="2:22">
      <c r="B16" s="56" t="s">
        <v>25</v>
      </c>
      <c r="C16" s="57">
        <f>IF(D8="英寸",C8,IF(D8="厘米",C8*0.3937008))</f>
        <v>110</v>
      </c>
      <c r="U16" s="195"/>
      <c r="V16" s="195"/>
    </row>
    <row r="17" ht="13" customHeight="1" spans="2:22">
      <c r="B17" s="56" t="s">
        <v>26</v>
      </c>
      <c r="C17" s="57">
        <f>IF(D13="英寸",C13,IF(D13="厘米",C13*0.3937008,IF(D13="英尺",C13*12,IF(D13="米",C13*0.3937008*100,"英寸/英尺/厘米/米有错误"))))</f>
        <v>144</v>
      </c>
      <c r="U17" s="195"/>
      <c r="V17" s="195"/>
    </row>
    <row r="18" ht="12" customHeight="1" spans="2:22">
      <c r="B18" s="56" t="s">
        <v>27</v>
      </c>
      <c r="C18" s="57">
        <f>IF(D14="英寸",C14,IF(D14="厘米",C14*0.3937008,IF(D14="英尺",C14*12,IF(D14="米",C14*0.3937008*100,"英寸/英尺/厘米/米有错误"))))</f>
        <v>204</v>
      </c>
      <c r="U18" s="195"/>
      <c r="V18" s="195"/>
    </row>
    <row r="19" ht="12" spans="16:22">
      <c r="P19" s="169" t="s">
        <v>28</v>
      </c>
      <c r="Q19" s="169"/>
      <c r="R19" s="169"/>
      <c r="S19" s="169"/>
      <c r="T19" s="169"/>
      <c r="U19" s="196"/>
      <c r="V19" s="195"/>
    </row>
    <row r="20" ht="12" spans="2:22">
      <c r="B20" s="58" t="s">
        <v>29</v>
      </c>
      <c r="C20" s="37"/>
      <c r="D20" s="37"/>
      <c r="E20" s="37"/>
      <c r="F20" s="37"/>
      <c r="G20" s="59"/>
      <c r="H20" s="59"/>
      <c r="I20" s="59"/>
      <c r="J20" s="51"/>
      <c r="K20" s="24"/>
      <c r="P20" s="170" t="s">
        <v>10</v>
      </c>
      <c r="Q20" s="170" t="s">
        <v>30</v>
      </c>
      <c r="R20" s="170" t="s">
        <v>30</v>
      </c>
      <c r="S20" s="170" t="s">
        <v>30</v>
      </c>
      <c r="T20" s="170" t="s">
        <v>30</v>
      </c>
      <c r="U20" s="197" t="s">
        <v>30</v>
      </c>
      <c r="V20" s="195"/>
    </row>
    <row r="21" spans="2:22">
      <c r="B21" s="35" t="s">
        <v>31</v>
      </c>
      <c r="C21" s="60">
        <v>110</v>
      </c>
      <c r="D21" s="61" t="s">
        <v>32</v>
      </c>
      <c r="E21" s="62">
        <f>C21/12</f>
        <v>9.16666666666667</v>
      </c>
      <c r="F21" s="63" t="s">
        <v>33</v>
      </c>
      <c r="G21" s="62">
        <f>C21*2.54</f>
        <v>279.4</v>
      </c>
      <c r="H21" s="64" t="s">
        <v>34</v>
      </c>
      <c r="I21" s="171">
        <f>G21/100</f>
        <v>2.794</v>
      </c>
      <c r="J21" s="172" t="s">
        <v>30</v>
      </c>
      <c r="K21" s="24"/>
      <c r="P21" s="23" t="s">
        <v>35</v>
      </c>
      <c r="Q21" s="174" t="s">
        <v>36</v>
      </c>
      <c r="R21" s="174" t="s">
        <v>37</v>
      </c>
      <c r="S21" s="174" t="s">
        <v>38</v>
      </c>
      <c r="T21" s="174" t="s">
        <v>39</v>
      </c>
      <c r="U21" s="198" t="s">
        <v>40</v>
      </c>
      <c r="V21" s="195"/>
    </row>
    <row r="22" spans="2:22">
      <c r="B22" s="38" t="s">
        <v>41</v>
      </c>
      <c r="C22" s="65">
        <v>95.9</v>
      </c>
      <c r="D22" s="42" t="s">
        <v>32</v>
      </c>
      <c r="E22" s="66">
        <f>C22/12</f>
        <v>7.99166666666667</v>
      </c>
      <c r="F22" s="67" t="s">
        <v>33</v>
      </c>
      <c r="G22" s="66">
        <f>C22*2.54</f>
        <v>243.586</v>
      </c>
      <c r="H22" s="68" t="s">
        <v>34</v>
      </c>
      <c r="I22" s="75">
        <f>G22/100</f>
        <v>2.43586</v>
      </c>
      <c r="J22" s="173" t="s">
        <v>30</v>
      </c>
      <c r="K22" s="24"/>
      <c r="P22" s="174">
        <v>23</v>
      </c>
      <c r="Q22" s="199">
        <v>2.1</v>
      </c>
      <c r="R22" s="199">
        <v>1.4</v>
      </c>
      <c r="S22" s="199">
        <v>0.9</v>
      </c>
      <c r="T22" s="199">
        <v>0.7</v>
      </c>
      <c r="U22" s="199">
        <v>0.5</v>
      </c>
      <c r="V22" s="195"/>
    </row>
    <row r="23" ht="12" spans="2:22">
      <c r="B23" s="44" t="s">
        <v>42</v>
      </c>
      <c r="C23" s="69">
        <v>53.9</v>
      </c>
      <c r="D23" s="46" t="s">
        <v>32</v>
      </c>
      <c r="E23" s="70">
        <f>C23/12</f>
        <v>4.49166666666667</v>
      </c>
      <c r="F23" s="71" t="s">
        <v>33</v>
      </c>
      <c r="G23" s="70">
        <f>C23*2.54</f>
        <v>136.906</v>
      </c>
      <c r="H23" s="72" t="s">
        <v>34</v>
      </c>
      <c r="I23" s="78">
        <f>G23/100</f>
        <v>1.36906</v>
      </c>
      <c r="J23" s="175" t="s">
        <v>30</v>
      </c>
      <c r="K23" s="24"/>
      <c r="P23" s="174">
        <v>150</v>
      </c>
      <c r="Q23" s="199">
        <v>13.4</v>
      </c>
      <c r="R23" s="199">
        <v>8.9</v>
      </c>
      <c r="S23" s="199">
        <v>5.9</v>
      </c>
      <c r="T23" s="199">
        <v>4.5</v>
      </c>
      <c r="U23" s="199">
        <v>3</v>
      </c>
      <c r="V23" s="195"/>
    </row>
    <row r="24" spans="2:22">
      <c r="B24" s="38" t="s">
        <v>43</v>
      </c>
      <c r="C24" s="73">
        <f>C22/C11</f>
        <v>0.0499479166666667</v>
      </c>
      <c r="D24" s="42" t="s">
        <v>32</v>
      </c>
      <c r="E24" s="74"/>
      <c r="F24" s="43"/>
      <c r="G24" s="75">
        <f>C24*2.54</f>
        <v>0.126867708333333</v>
      </c>
      <c r="H24" s="68" t="s">
        <v>34</v>
      </c>
      <c r="I24" s="176">
        <f>G24*10</f>
        <v>1.26867708333333</v>
      </c>
      <c r="J24" s="173" t="s">
        <v>44</v>
      </c>
      <c r="K24" s="24"/>
      <c r="M24" s="95"/>
      <c r="P24" s="23"/>
      <c r="Q24" s="23"/>
      <c r="R24" s="23"/>
      <c r="S24" s="23"/>
      <c r="T24" s="23"/>
      <c r="U24" s="23"/>
      <c r="V24" s="195"/>
    </row>
    <row r="25" ht="12" spans="2:22">
      <c r="B25" s="44" t="s">
        <v>45</v>
      </c>
      <c r="C25" s="76">
        <f>C23/C12</f>
        <v>0.0499074074074074</v>
      </c>
      <c r="D25" s="42" t="s">
        <v>32</v>
      </c>
      <c r="E25" s="77"/>
      <c r="F25" s="47"/>
      <c r="G25" s="78">
        <f>C25*2.54</f>
        <v>0.126764814814815</v>
      </c>
      <c r="H25" s="72" t="s">
        <v>34</v>
      </c>
      <c r="I25" s="177">
        <f>G25*10</f>
        <v>1.26764814814815</v>
      </c>
      <c r="J25" s="175" t="s">
        <v>44</v>
      </c>
      <c r="K25" s="24"/>
      <c r="M25" s="95"/>
      <c r="P25" s="170" t="s">
        <v>10</v>
      </c>
      <c r="Q25" s="170" t="s">
        <v>30</v>
      </c>
      <c r="R25" s="170" t="s">
        <v>30</v>
      </c>
      <c r="S25" s="170" t="s">
        <v>30</v>
      </c>
      <c r="T25" s="170" t="s">
        <v>30</v>
      </c>
      <c r="U25" s="197" t="s">
        <v>30</v>
      </c>
      <c r="V25" s="195"/>
    </row>
    <row r="26" spans="2:22">
      <c r="B26" s="79" t="s">
        <v>46</v>
      </c>
      <c r="C26" s="80">
        <f>1/C24</f>
        <v>20.0208550573514</v>
      </c>
      <c r="D26" s="81" t="s">
        <v>47</v>
      </c>
      <c r="E26" s="82"/>
      <c r="F26" s="83"/>
      <c r="G26" s="80">
        <f>1/G24</f>
        <v>7.88222640053205</v>
      </c>
      <c r="H26" s="81" t="s">
        <v>48</v>
      </c>
      <c r="I26" s="82"/>
      <c r="J26" s="83"/>
      <c r="K26" s="178"/>
      <c r="M26" s="95"/>
      <c r="P26" s="23" t="s">
        <v>35</v>
      </c>
      <c r="Q26" s="174" t="s">
        <v>49</v>
      </c>
      <c r="R26" s="174" t="s">
        <v>50</v>
      </c>
      <c r="S26" s="174" t="s">
        <v>51</v>
      </c>
      <c r="T26" s="174"/>
      <c r="U26" s="24"/>
      <c r="V26" s="195"/>
    </row>
    <row r="27" ht="12" spans="2:22">
      <c r="B27" s="84" t="s">
        <v>52</v>
      </c>
      <c r="C27" s="85">
        <f>1/C25</f>
        <v>20.0371057513915</v>
      </c>
      <c r="D27" s="86" t="s">
        <v>47</v>
      </c>
      <c r="E27" s="87"/>
      <c r="F27" s="88"/>
      <c r="G27" s="85">
        <f>1/G25</f>
        <v>7.88862431157144</v>
      </c>
      <c r="H27" s="86" t="s">
        <v>48</v>
      </c>
      <c r="I27" s="87"/>
      <c r="J27" s="88"/>
      <c r="K27" s="178"/>
      <c r="M27" s="95"/>
      <c r="P27" s="174">
        <v>23</v>
      </c>
      <c r="Q27" s="199">
        <v>0.8</v>
      </c>
      <c r="R27" s="199">
        <v>1.1</v>
      </c>
      <c r="S27" s="199">
        <v>0.9</v>
      </c>
      <c r="T27" s="199"/>
      <c r="U27" s="23"/>
      <c r="V27" s="195"/>
    </row>
    <row r="28" ht="12" spans="2:21">
      <c r="B28" s="89" t="s">
        <v>53</v>
      </c>
      <c r="C28" s="90">
        <f>C11*C12</f>
        <v>2073600</v>
      </c>
      <c r="D28" s="91" t="s">
        <v>54</v>
      </c>
      <c r="E28" s="92"/>
      <c r="F28" s="93"/>
      <c r="G28" s="94">
        <f>C28/1000000</f>
        <v>2.0736</v>
      </c>
      <c r="H28" s="91" t="s">
        <v>55</v>
      </c>
      <c r="I28" s="92"/>
      <c r="J28" s="93"/>
      <c r="K28" s="178"/>
      <c r="M28" s="95"/>
      <c r="P28" s="174">
        <v>150</v>
      </c>
      <c r="Q28" s="199">
        <v>5.1</v>
      </c>
      <c r="R28" s="199">
        <v>7.2</v>
      </c>
      <c r="S28" s="199">
        <v>6.2</v>
      </c>
      <c r="T28" s="199"/>
      <c r="U28" s="23"/>
    </row>
    <row r="29" ht="12" spans="3:5">
      <c r="C29" s="95"/>
      <c r="E29" s="96"/>
    </row>
    <row r="30" ht="12" spans="2:11">
      <c r="B30" s="58" t="s">
        <v>56</v>
      </c>
      <c r="C30" s="59"/>
      <c r="D30" s="59"/>
      <c r="E30" s="59"/>
      <c r="F30" s="59"/>
      <c r="G30" s="59"/>
      <c r="H30" s="59"/>
      <c r="I30" s="59"/>
      <c r="J30" s="51"/>
      <c r="K30" s="179" t="s">
        <v>57</v>
      </c>
    </row>
    <row r="31" spans="2:11">
      <c r="B31" s="38" t="s">
        <v>58</v>
      </c>
      <c r="C31" s="65">
        <v>207.6</v>
      </c>
      <c r="D31" s="42" t="s">
        <v>32</v>
      </c>
      <c r="E31" s="66">
        <f>C31/12</f>
        <v>17.3</v>
      </c>
      <c r="F31" s="67" t="s">
        <v>33</v>
      </c>
      <c r="G31" s="66">
        <v>527.4</v>
      </c>
      <c r="H31" s="42" t="s">
        <v>59</v>
      </c>
      <c r="I31" s="75">
        <f>G31/100</f>
        <v>5.274</v>
      </c>
      <c r="J31" s="67" t="s">
        <v>60</v>
      </c>
      <c r="K31" s="24" t="str">
        <f>IF($C$17&lt;=C31,"第一排离屏幕够近，符合此规定。","第一排离屏幕太远，不符合规定；考虑离屏幕近一些。")</f>
        <v>第一排离屏幕够近，符合此规定。</v>
      </c>
    </row>
    <row r="32" spans="2:11">
      <c r="B32" s="38" t="s">
        <v>61</v>
      </c>
      <c r="C32" s="65">
        <v>178.9</v>
      </c>
      <c r="D32" s="42" t="s">
        <v>32</v>
      </c>
      <c r="E32" s="66">
        <f>C32/12</f>
        <v>14.9083333333333</v>
      </c>
      <c r="F32" s="67" t="s">
        <v>33</v>
      </c>
      <c r="G32" s="66">
        <f>C32*2.54</f>
        <v>454.406</v>
      </c>
      <c r="H32" s="42" t="s">
        <v>59</v>
      </c>
      <c r="I32" s="75">
        <f>G32/100</f>
        <v>4.54406</v>
      </c>
      <c r="J32" s="67" t="s">
        <v>60</v>
      </c>
      <c r="K32" s="24" t="str">
        <f>IF($C$17&lt;=C32,"第一排离屏幕够近，符合此规定。","第一排离屏幕太远，不符合规定；考虑离屏幕近一些。")</f>
        <v>第一排离屏幕够近，符合此规定。</v>
      </c>
    </row>
    <row r="33" ht="12" spans="2:11">
      <c r="B33" s="38" t="s">
        <v>62</v>
      </c>
      <c r="C33" s="65">
        <v>147.5</v>
      </c>
      <c r="D33" s="42" t="s">
        <v>32</v>
      </c>
      <c r="E33" s="66">
        <f>C33/12</f>
        <v>12.2916666666667</v>
      </c>
      <c r="F33" s="67" t="s">
        <v>33</v>
      </c>
      <c r="G33" s="66">
        <f>C33*2.54</f>
        <v>374.65</v>
      </c>
      <c r="H33" s="42" t="s">
        <v>59</v>
      </c>
      <c r="I33" s="75">
        <f>G33/100</f>
        <v>3.7465</v>
      </c>
      <c r="J33" s="67" t="s">
        <v>60</v>
      </c>
      <c r="K33" s="24" t="str">
        <f>IF($C$17&lt;=C33,"第一排离屏幕够近，符合此规定。","第一排离屏幕太远，不符合规定；考虑离屏幕近一些。")</f>
        <v>第一排离屏幕够近，符合此规定。</v>
      </c>
    </row>
    <row r="34" ht="12" spans="2:11">
      <c r="B34" s="35" t="s">
        <v>63</v>
      </c>
      <c r="C34" s="60">
        <f>$C$22/(2*TAN(RADIANS(70/2)))</f>
        <v>68.4796969232844</v>
      </c>
      <c r="D34" s="61" t="s">
        <v>32</v>
      </c>
      <c r="E34" s="62">
        <f>C34/12</f>
        <v>5.7066414102737</v>
      </c>
      <c r="F34" s="63" t="s">
        <v>33</v>
      </c>
      <c r="G34" s="62">
        <f>C34*2.54</f>
        <v>173.938430185142</v>
      </c>
      <c r="H34" s="61" t="s">
        <v>59</v>
      </c>
      <c r="I34" s="171">
        <f>G34/100</f>
        <v>1.73938430185142</v>
      </c>
      <c r="J34" s="63" t="s">
        <v>60</v>
      </c>
      <c r="K34" s="24" t="str">
        <f>IF($C$17&lt;C34,"第一排距离太近，不符合此规定；考虑将前排向后移动。","第一排离屏幕够远，符合此规定。")</f>
        <v>第一排离屏幕够远，符合此规定。</v>
      </c>
    </row>
    <row r="35" spans="2:11">
      <c r="B35" s="97" t="s">
        <v>64</v>
      </c>
      <c r="C35" s="98">
        <f>(MAX(C24:C25))/(2*TAN(RADIANS(((1/60)/(20/D36))/2)))</f>
        <v>171.708288017497</v>
      </c>
      <c r="D35" s="99" t="s">
        <v>32</v>
      </c>
      <c r="E35" s="100">
        <f>C35/12</f>
        <v>14.3090240014581</v>
      </c>
      <c r="F35" s="101" t="s">
        <v>33</v>
      </c>
      <c r="G35" s="98">
        <f>C35*2.54</f>
        <v>436.139051564442</v>
      </c>
      <c r="H35" s="99" t="s">
        <v>59</v>
      </c>
      <c r="I35" s="180">
        <f>G35/100</f>
        <v>4.36139051564442</v>
      </c>
      <c r="J35" s="101" t="s">
        <v>60</v>
      </c>
      <c r="K35" s="181" t="str">
        <f>IF($C$17&lt;C35*0.9,"第一排离屏幕够近，可观测到更高分辨率优势。",IF($C$17&gt;C35*1.1,"第一排离屏幕太远，可能无法看到此屏幕分辨率的全部优势；可能需要考虑更低的屏幕分辨率。",IF(AND(C17&gt;C35*0.9,C17&lt;C35*1.1),"第一排座位距离适合此屏幕分辨率：若离更远则无法看到全部分辨率；若离更近则可能需要更高分辨率。","视敏度座位距离计算错误")))</f>
        <v>第一排离屏幕够近，可观测到更高分辨率优势。</v>
      </c>
    </row>
    <row r="36" ht="12" spans="2:11">
      <c r="B36" s="102" t="s">
        <v>65</v>
      </c>
      <c r="C36" s="103" t="s">
        <v>66</v>
      </c>
      <c r="D36" s="104">
        <v>20</v>
      </c>
      <c r="E36" s="70">
        <f>D36/20</f>
        <v>1</v>
      </c>
      <c r="F36" s="47"/>
      <c r="G36" s="69"/>
      <c r="H36" s="105"/>
      <c r="I36" s="78"/>
      <c r="J36" s="47"/>
      <c r="K36" s="24"/>
    </row>
    <row r="37" ht="12" customHeight="1" spans="2:11">
      <c r="B37" s="38" t="s">
        <v>67</v>
      </c>
      <c r="C37" s="65">
        <v>36.8</v>
      </c>
      <c r="D37" s="42" t="s">
        <v>68</v>
      </c>
      <c r="E37" s="66"/>
      <c r="F37" s="106"/>
      <c r="G37" s="107" t="s">
        <v>69</v>
      </c>
      <c r="H37" s="108"/>
      <c r="I37" s="108"/>
      <c r="J37" s="182"/>
      <c r="K37" s="24"/>
    </row>
    <row r="38" ht="12" customHeight="1" spans="2:11">
      <c r="B38" s="44" t="s">
        <v>70</v>
      </c>
      <c r="C38" s="69">
        <v>26.4</v>
      </c>
      <c r="D38" s="46" t="s">
        <v>68</v>
      </c>
      <c r="E38" s="70"/>
      <c r="F38" s="105"/>
      <c r="G38" s="109"/>
      <c r="H38" s="109"/>
      <c r="I38" s="109"/>
      <c r="J38" s="183"/>
      <c r="K38" s="24"/>
    </row>
    <row r="39" ht="22.5" customHeight="1" spans="2:15">
      <c r="B39" s="110" t="s">
        <v>71</v>
      </c>
      <c r="C39" s="111">
        <v>16.9</v>
      </c>
      <c r="D39" s="112" t="str">
        <f>IF(C15="No","英尺朗伯","英尺朗伯 (降低10%，变形宽银幕镜头)")</f>
        <v>英尺朗伯 (降低10%，变形宽银幕镜头)</v>
      </c>
      <c r="E39" s="113"/>
      <c r="F39" s="114"/>
      <c r="G39" s="115">
        <f>C39*3.4262591</f>
        <v>57.90377879</v>
      </c>
      <c r="H39" s="116" t="s">
        <v>72</v>
      </c>
      <c r="I39" s="116"/>
      <c r="J39" s="184"/>
      <c r="K39" s="181" t="str">
        <f>IF(C39&lt;12,"屏幕亮度过低 (低于12英尺朗伯)，以至于即便在全暗环境中也难以观看；建议使用更亮的投影仪、更小的屏幕或增益更高的的屏幕",IF(C39&lt;16,"屏幕亮度过低 (低于16英尺朗伯)，对于全黑暗室仍然过低；考虑使用更亮的投影仪、更小的屏幕或增益更高的屏幕 ",IF(C39&lt;30,"屏幕亮度 (16-30英尺朗伯)对于全黑暗室是可接受的",IF(C39&lt;70,"屏幕亮度 (30-70英尺朗伯)对于有一些环境光的室内是可接受的。","屏幕亮度 (超过70英尺朗伯)对于大量环境光的室内是可接受的（除了阳光直射屏幕可能不可接受。）"))))</f>
        <v>屏幕亮度 (16-30英尺朗伯)对于全黑暗室是可接受的</v>
      </c>
      <c r="O39" s="22"/>
    </row>
    <row r="40" s="22" customFormat="1" ht="12" spans="1:21">
      <c r="A40" s="117"/>
      <c r="B40" s="24"/>
      <c r="C40" s="118"/>
      <c r="D40" s="24"/>
      <c r="E40" s="118"/>
      <c r="F40" s="24"/>
      <c r="G40" s="118"/>
      <c r="H40" s="24"/>
      <c r="I40" s="185"/>
      <c r="J40" s="24"/>
      <c r="K40" s="24"/>
      <c r="O40" s="26"/>
      <c r="P40" s="26"/>
      <c r="Q40" s="26"/>
      <c r="R40" s="26"/>
      <c r="S40" s="26"/>
      <c r="T40" s="26"/>
      <c r="U40" s="26"/>
    </row>
    <row r="41" ht="12" spans="2:11">
      <c r="B41" s="58" t="s">
        <v>73</v>
      </c>
      <c r="C41" s="119"/>
      <c r="D41" s="59"/>
      <c r="E41" s="119"/>
      <c r="F41" s="59"/>
      <c r="G41" s="119"/>
      <c r="H41" s="59"/>
      <c r="I41" s="186"/>
      <c r="J41" s="51"/>
      <c r="K41" s="24"/>
    </row>
    <row r="42" spans="2:11">
      <c r="B42" s="35" t="s">
        <v>74</v>
      </c>
      <c r="C42" s="120">
        <f>C39</f>
        <v>16.9</v>
      </c>
      <c r="D42" s="64" t="s">
        <v>75</v>
      </c>
      <c r="E42" s="62"/>
      <c r="F42" s="37"/>
      <c r="G42" s="62"/>
      <c r="H42" s="37"/>
      <c r="I42" s="171"/>
      <c r="J42" s="34"/>
      <c r="K42" s="24"/>
    </row>
    <row r="43" ht="12" spans="2:11">
      <c r="B43" s="44" t="s">
        <v>76</v>
      </c>
      <c r="C43" s="121">
        <v>550</v>
      </c>
      <c r="D43" s="46" t="s">
        <v>77</v>
      </c>
      <c r="E43" s="70"/>
      <c r="F43" s="105"/>
      <c r="G43" s="70"/>
      <c r="H43" s="105"/>
      <c r="I43" s="78"/>
      <c r="J43" s="47"/>
      <c r="K43" s="24"/>
    </row>
    <row r="44" ht="12" spans="2:5">
      <c r="B44" s="22"/>
      <c r="C44" s="118"/>
      <c r="E44" s="122"/>
    </row>
    <row r="45" ht="12" spans="2:10">
      <c r="B45" s="123" t="s">
        <v>78</v>
      </c>
      <c r="C45" s="124"/>
      <c r="D45" s="124"/>
      <c r="E45" s="124"/>
      <c r="F45" s="124"/>
      <c r="G45" s="124"/>
      <c r="H45" s="124"/>
      <c r="I45" s="124"/>
      <c r="J45" s="187"/>
    </row>
    <row r="46" spans="2:11">
      <c r="B46" s="125" t="s">
        <v>79</v>
      </c>
      <c r="C46" s="126">
        <v>110</v>
      </c>
      <c r="D46" s="127" t="s">
        <v>80</v>
      </c>
      <c r="E46" s="128"/>
      <c r="F46" s="128"/>
      <c r="G46" s="129"/>
      <c r="H46" s="129"/>
      <c r="I46" s="129"/>
      <c r="J46" s="188"/>
      <c r="K46" s="24"/>
    </row>
    <row r="47" ht="12" spans="2:11">
      <c r="B47" s="130" t="s">
        <v>81</v>
      </c>
      <c r="C47" s="131">
        <v>14.3</v>
      </c>
      <c r="D47" s="132" t="s">
        <v>82</v>
      </c>
      <c r="E47" s="133"/>
      <c r="F47" s="133"/>
      <c r="G47" s="134"/>
      <c r="H47" s="134"/>
      <c r="I47" s="134"/>
      <c r="J47" s="189"/>
      <c r="K47" s="24"/>
    </row>
    <row r="48" ht="12.75" spans="2:11">
      <c r="B48" s="135" t="s">
        <v>83</v>
      </c>
      <c r="C48" s="136">
        <v>19.5</v>
      </c>
      <c r="D48" s="137" t="s">
        <v>82</v>
      </c>
      <c r="E48" s="138"/>
      <c r="F48" s="138"/>
      <c r="G48" s="139"/>
      <c r="H48" s="139"/>
      <c r="I48" s="139"/>
      <c r="J48" s="190"/>
      <c r="K48" s="24"/>
    </row>
    <row r="49" ht="12" spans="2:11">
      <c r="B49" s="140" t="s">
        <v>84</v>
      </c>
      <c r="C49" s="66"/>
      <c r="D49" s="106"/>
      <c r="E49" s="66"/>
      <c r="F49" s="106"/>
      <c r="G49" s="105"/>
      <c r="H49" s="105"/>
      <c r="I49" s="105"/>
      <c r="J49" s="47"/>
      <c r="K49" s="24"/>
    </row>
    <row r="50" spans="2:20">
      <c r="B50" s="38" t="s">
        <v>85</v>
      </c>
      <c r="C50" s="141">
        <f>IF(C15="No",C47/(C46/12),C47/(C46/12)/1.33333)</f>
        <v>1.17000292500731</v>
      </c>
      <c r="D50" s="64" t="s">
        <v>86</v>
      </c>
      <c r="E50" s="62"/>
      <c r="F50" s="34"/>
      <c r="G50" s="106"/>
      <c r="H50" s="106"/>
      <c r="I50" s="106"/>
      <c r="J50" s="43"/>
      <c r="K50" s="191" t="str">
        <f>IF($C$15="是","注意：调整为变形宽银幕镜头和2.37:1屏幕（投射比除以1.33）","")</f>
        <v/>
      </c>
      <c r="P50" s="23"/>
      <c r="Q50" s="23"/>
      <c r="R50" s="23"/>
      <c r="S50" s="23"/>
      <c r="T50" s="23"/>
    </row>
    <row r="51" spans="2:20">
      <c r="B51" s="38" t="s">
        <v>87</v>
      </c>
      <c r="C51" s="142">
        <f>IF(C15="No",C48/(C46/12),C48/(C46/12)/1.33333)</f>
        <v>1.59545853410088</v>
      </c>
      <c r="D51" s="68" t="s">
        <v>86</v>
      </c>
      <c r="E51" s="66"/>
      <c r="F51" s="43"/>
      <c r="G51" s="106"/>
      <c r="H51" s="106"/>
      <c r="I51" s="106"/>
      <c r="J51" s="43"/>
      <c r="K51" s="191" t="str">
        <f>IF($C$15="是","注意：调整为变形宽银幕镜头和2.37:1屏幕（投射比除以1.33）","")</f>
        <v/>
      </c>
      <c r="P51" s="23"/>
      <c r="Q51" s="23"/>
      <c r="R51" s="23"/>
      <c r="S51" s="23"/>
      <c r="T51" s="23"/>
    </row>
    <row r="52" spans="2:11">
      <c r="B52" s="38" t="s">
        <v>88</v>
      </c>
      <c r="C52" s="65">
        <f>C50*C22</f>
        <v>112.203280508201</v>
      </c>
      <c r="D52" s="42" t="s">
        <v>10</v>
      </c>
      <c r="E52" s="66">
        <f>C52/12</f>
        <v>9.35027337568342</v>
      </c>
      <c r="F52" s="67" t="s">
        <v>33</v>
      </c>
      <c r="G52" s="66">
        <f>C52*2.54</f>
        <v>284.996332490831</v>
      </c>
      <c r="H52" s="42" t="s">
        <v>59</v>
      </c>
      <c r="I52" s="75">
        <f>G52/100</f>
        <v>2.84996332490831</v>
      </c>
      <c r="J52" s="67" t="s">
        <v>60</v>
      </c>
      <c r="K52" s="191" t="str">
        <f>IF($C$15="是","注意：调整为变形宽银幕镜头和2.37:1屏幕（投射比除以1.33）","")</f>
        <v/>
      </c>
    </row>
    <row r="53" spans="2:11">
      <c r="B53" s="143" t="s">
        <v>89</v>
      </c>
      <c r="C53" s="144">
        <f>C51*C22</f>
        <v>153.004473420274</v>
      </c>
      <c r="D53" s="145" t="s">
        <v>32</v>
      </c>
      <c r="E53" s="146">
        <f>C53/12</f>
        <v>12.7503727850229</v>
      </c>
      <c r="F53" s="147" t="s">
        <v>33</v>
      </c>
      <c r="G53" s="146">
        <f>C53*2.54</f>
        <v>388.631362487497</v>
      </c>
      <c r="H53" s="145" t="s">
        <v>59</v>
      </c>
      <c r="I53" s="192">
        <f>G53/100</f>
        <v>3.88631362487497</v>
      </c>
      <c r="J53" s="147" t="s">
        <v>60</v>
      </c>
      <c r="K53" s="191" t="str">
        <f>IF($C$15="是","注意：调整为变形宽银幕镜头和2.37:1屏幕（投射比除以1.33）","")</f>
        <v/>
      </c>
    </row>
    <row r="54" spans="2:11">
      <c r="B54" s="38" t="s">
        <v>90</v>
      </c>
      <c r="C54" s="148">
        <v>0.5</v>
      </c>
      <c r="D54" s="68" t="s">
        <v>91</v>
      </c>
      <c r="E54" s="106"/>
      <c r="F54" s="43"/>
      <c r="G54" s="106"/>
      <c r="H54" s="106"/>
      <c r="I54" s="106"/>
      <c r="J54" s="43"/>
      <c r="K54" s="24"/>
    </row>
    <row r="55" ht="12" spans="2:11">
      <c r="B55" s="149" t="s">
        <v>92</v>
      </c>
      <c r="C55" s="150">
        <f>C23*C54</f>
        <v>26.95</v>
      </c>
      <c r="D55" s="151" t="s">
        <v>32</v>
      </c>
      <c r="E55" s="152">
        <f>C55/12</f>
        <v>2.24583333333333</v>
      </c>
      <c r="F55" s="153" t="s">
        <v>33</v>
      </c>
      <c r="G55" s="152">
        <f>C55*2.54</f>
        <v>68.453</v>
      </c>
      <c r="H55" s="151" t="s">
        <v>59</v>
      </c>
      <c r="I55" s="193">
        <f>G55/100</f>
        <v>0.68453</v>
      </c>
      <c r="J55" s="153" t="s">
        <v>60</v>
      </c>
      <c r="K55" s="24"/>
    </row>
    <row r="56" spans="2:5">
      <c r="B56" s="22"/>
      <c r="E56" s="122"/>
    </row>
    <row r="57" ht="36" customHeight="1" spans="2:20">
      <c r="B57" s="154" t="s">
        <v>93</v>
      </c>
      <c r="C57" s="155"/>
      <c r="D57" s="155"/>
      <c r="E57" s="155"/>
      <c r="F57" s="155"/>
      <c r="G57" s="155"/>
      <c r="H57" s="155"/>
      <c r="I57" s="155"/>
      <c r="J57" s="155"/>
      <c r="K57" s="194"/>
      <c r="P57" s="24"/>
      <c r="Q57" s="24"/>
      <c r="R57" s="24"/>
      <c r="S57" s="24"/>
      <c r="T57" s="24"/>
    </row>
    <row r="58" ht="46.5" customHeight="1" spans="2:20">
      <c r="B58" s="155" t="s">
        <v>94</v>
      </c>
      <c r="C58" s="155"/>
      <c r="D58" s="155"/>
      <c r="E58" s="155"/>
      <c r="F58" s="155"/>
      <c r="G58" s="155"/>
      <c r="H58" s="155"/>
      <c r="I58" s="155"/>
      <c r="J58" s="155"/>
      <c r="K58" s="194"/>
      <c r="P58" s="23"/>
      <c r="Q58" s="23"/>
      <c r="R58" s="23"/>
      <c r="S58" s="23"/>
      <c r="T58" s="23"/>
    </row>
    <row r="59" ht="48" customHeight="1" spans="2:11">
      <c r="B59" s="154" t="s">
        <v>95</v>
      </c>
      <c r="C59" s="155"/>
      <c r="D59" s="155"/>
      <c r="E59" s="155"/>
      <c r="F59" s="155"/>
      <c r="G59" s="155"/>
      <c r="H59" s="155"/>
      <c r="I59" s="155"/>
      <c r="J59" s="155"/>
      <c r="K59" s="194"/>
    </row>
    <row r="60" ht="48" customHeight="1" spans="2:21">
      <c r="B60" s="155" t="s">
        <v>96</v>
      </c>
      <c r="C60" s="155"/>
      <c r="D60" s="155"/>
      <c r="E60" s="155"/>
      <c r="F60" s="155"/>
      <c r="G60" s="155"/>
      <c r="H60" s="155"/>
      <c r="I60" s="155"/>
      <c r="J60" s="155"/>
      <c r="K60" s="194"/>
      <c r="U60" s="23"/>
    </row>
    <row r="61" ht="48" customHeight="1" spans="2:21">
      <c r="B61" s="155" t="s">
        <v>97</v>
      </c>
      <c r="C61" s="155"/>
      <c r="D61" s="155"/>
      <c r="E61" s="155"/>
      <c r="F61" s="155"/>
      <c r="G61" s="155"/>
      <c r="H61" s="155"/>
      <c r="I61" s="155"/>
      <c r="J61" s="155"/>
      <c r="K61" s="194"/>
      <c r="U61" s="23"/>
    </row>
    <row r="62" ht="64.75" customHeight="1" spans="2:21">
      <c r="B62" s="154" t="s">
        <v>98</v>
      </c>
      <c r="C62" s="155"/>
      <c r="D62" s="155"/>
      <c r="E62" s="155"/>
      <c r="F62" s="155"/>
      <c r="G62" s="155"/>
      <c r="H62" s="155"/>
      <c r="I62" s="155"/>
      <c r="J62" s="155"/>
      <c r="K62" s="194"/>
      <c r="U62" s="23"/>
    </row>
    <row r="63" spans="2:21">
      <c r="B63" s="156" t="s">
        <v>99</v>
      </c>
      <c r="C63" s="157"/>
      <c r="D63" s="157"/>
      <c r="E63" s="157"/>
      <c r="F63" s="157"/>
      <c r="G63" s="157"/>
      <c r="U63" s="23"/>
    </row>
    <row r="64" spans="2:2">
      <c r="B64" s="156" t="s">
        <v>100</v>
      </c>
    </row>
    <row r="65" ht="12" spans="2:2">
      <c r="B65" s="156" t="s">
        <v>101</v>
      </c>
    </row>
    <row r="66" ht="12" spans="2:11">
      <c r="B66" s="58" t="s">
        <v>102</v>
      </c>
      <c r="C66" s="59"/>
      <c r="D66" s="59"/>
      <c r="E66" s="59"/>
      <c r="F66" s="59"/>
      <c r="G66" s="59"/>
      <c r="H66" s="59"/>
      <c r="I66" s="59"/>
      <c r="J66" s="51"/>
      <c r="K66" s="24"/>
    </row>
    <row r="67" spans="2:11">
      <c r="B67" s="35" t="s">
        <v>103</v>
      </c>
      <c r="C67" s="200">
        <v>153</v>
      </c>
      <c r="D67" s="61" t="s">
        <v>32</v>
      </c>
      <c r="E67" s="62">
        <f>C67/12</f>
        <v>12.75</v>
      </c>
      <c r="F67" s="63" t="s">
        <v>33</v>
      </c>
      <c r="G67" s="62">
        <f>C67*2.54</f>
        <v>388.62</v>
      </c>
      <c r="H67" s="61" t="s">
        <v>59</v>
      </c>
      <c r="I67" s="171">
        <f>G67/100</f>
        <v>3.8862</v>
      </c>
      <c r="J67" s="63" t="s">
        <v>60</v>
      </c>
      <c r="K67" s="24"/>
    </row>
    <row r="68" spans="2:11">
      <c r="B68" s="38" t="s">
        <v>104</v>
      </c>
      <c r="C68" s="201">
        <v>208</v>
      </c>
      <c r="D68" s="42" t="s">
        <v>32</v>
      </c>
      <c r="E68" s="66">
        <f>C68/12</f>
        <v>17.3333333333333</v>
      </c>
      <c r="F68" s="67" t="s">
        <v>33</v>
      </c>
      <c r="G68" s="66">
        <f>C68*2.54</f>
        <v>528.32</v>
      </c>
      <c r="H68" s="42" t="s">
        <v>59</v>
      </c>
      <c r="I68" s="75">
        <f>G68/100</f>
        <v>5.2832</v>
      </c>
      <c r="J68" s="67" t="s">
        <v>60</v>
      </c>
      <c r="K68" s="24"/>
    </row>
    <row r="69" spans="2:11">
      <c r="B69" s="38" t="s">
        <v>105</v>
      </c>
      <c r="C69" s="201">
        <v>1.75</v>
      </c>
      <c r="D69" s="42" t="s">
        <v>32</v>
      </c>
      <c r="E69" s="75">
        <f>C69/12</f>
        <v>0.145833333333333</v>
      </c>
      <c r="F69" s="202" t="s">
        <v>33</v>
      </c>
      <c r="G69" s="75">
        <f>C69*2.54</f>
        <v>4.445</v>
      </c>
      <c r="H69" s="203" t="s">
        <v>59</v>
      </c>
      <c r="I69" s="75">
        <f>G69/100</f>
        <v>0.04445</v>
      </c>
      <c r="J69" s="202" t="s">
        <v>60</v>
      </c>
      <c r="K69" s="185"/>
    </row>
    <row r="70" spans="2:21">
      <c r="B70" s="38" t="s">
        <v>106</v>
      </c>
      <c r="C70" s="65">
        <f>MAX((C68-C53),0)</f>
        <v>54.9955265797256</v>
      </c>
      <c r="D70" s="42" t="s">
        <v>32</v>
      </c>
      <c r="E70" s="66">
        <f>E68-E53</f>
        <v>4.58296054831043</v>
      </c>
      <c r="F70" s="67" t="s">
        <v>33</v>
      </c>
      <c r="G70" s="66">
        <f>G68-G53</f>
        <v>139.688637512503</v>
      </c>
      <c r="H70" s="42" t="s">
        <v>59</v>
      </c>
      <c r="I70" s="75">
        <f>I68-I53</f>
        <v>1.39688637512503</v>
      </c>
      <c r="J70" s="67" t="s">
        <v>60</v>
      </c>
      <c r="K70" s="24"/>
      <c r="U70" s="24"/>
    </row>
    <row r="71" spans="2:21">
      <c r="B71" s="38" t="s">
        <v>107</v>
      </c>
      <c r="C71" s="65">
        <f>C68-C52</f>
        <v>95.796719491799</v>
      </c>
      <c r="D71" s="42" t="s">
        <v>32</v>
      </c>
      <c r="E71" s="66">
        <f>E68-E52</f>
        <v>7.98305995764988</v>
      </c>
      <c r="F71" s="67" t="s">
        <v>33</v>
      </c>
      <c r="G71" s="66">
        <f>G68-G52</f>
        <v>243.323667509169</v>
      </c>
      <c r="H71" s="42" t="s">
        <v>59</v>
      </c>
      <c r="I71" s="75">
        <f>I68-I52</f>
        <v>2.43323667509169</v>
      </c>
      <c r="J71" s="67" t="s">
        <v>60</v>
      </c>
      <c r="K71" s="24"/>
      <c r="U71" s="23"/>
    </row>
    <row r="72" ht="12" spans="2:15">
      <c r="B72" s="44" t="s">
        <v>108</v>
      </c>
      <c r="C72" s="69">
        <f>((C67-C22)/2)-C69</f>
        <v>26.8</v>
      </c>
      <c r="D72" s="46" t="s">
        <v>32</v>
      </c>
      <c r="E72" s="70">
        <f>((E67-E22)/2)-E69</f>
        <v>2.23333333333333</v>
      </c>
      <c r="F72" s="71" t="s">
        <v>33</v>
      </c>
      <c r="G72" s="70">
        <f>((G67-G22)/2)-G69</f>
        <v>68.072</v>
      </c>
      <c r="H72" s="46" t="s">
        <v>59</v>
      </c>
      <c r="I72" s="78">
        <f>((I67-I22)/2)-I69</f>
        <v>0.68072</v>
      </c>
      <c r="J72" s="71" t="s">
        <v>60</v>
      </c>
      <c r="K72" s="24"/>
      <c r="O72" s="23"/>
    </row>
    <row r="73" s="23" customFormat="1" ht="12" spans="1:21">
      <c r="A73" s="204"/>
      <c r="B73" s="24"/>
      <c r="C73" s="199"/>
      <c r="E73" s="199"/>
      <c r="G73" s="199"/>
      <c r="I73" s="216"/>
      <c r="K73" s="24"/>
      <c r="P73" s="26"/>
      <c r="Q73" s="26"/>
      <c r="R73" s="26"/>
      <c r="S73" s="26"/>
      <c r="T73" s="26"/>
      <c r="U73" s="26"/>
    </row>
    <row r="74" s="23" customFormat="1" ht="12" spans="1:21">
      <c r="A74" s="204"/>
      <c r="B74" s="58" t="s">
        <v>109</v>
      </c>
      <c r="C74" s="119"/>
      <c r="D74" s="59"/>
      <c r="E74" s="119"/>
      <c r="F74" s="59"/>
      <c r="G74" s="119"/>
      <c r="H74" s="59"/>
      <c r="I74" s="186"/>
      <c r="J74" s="51"/>
      <c r="K74" s="24"/>
      <c r="O74" s="26"/>
      <c r="P74" s="26"/>
      <c r="Q74" s="26"/>
      <c r="R74" s="26"/>
      <c r="S74" s="26"/>
      <c r="T74" s="26"/>
      <c r="U74" s="26"/>
    </row>
    <row r="75" spans="2:11">
      <c r="B75" s="35" t="s">
        <v>110</v>
      </c>
      <c r="C75" s="205">
        <v>1</v>
      </c>
      <c r="D75" s="61" t="s">
        <v>111</v>
      </c>
      <c r="E75" s="37"/>
      <c r="F75" s="34"/>
      <c r="G75" s="37"/>
      <c r="H75" s="37"/>
      <c r="I75" s="37"/>
      <c r="J75" s="34"/>
      <c r="K75" s="24"/>
    </row>
    <row r="76" spans="2:11">
      <c r="B76" s="38" t="s">
        <v>112</v>
      </c>
      <c r="C76" s="206">
        <v>29</v>
      </c>
      <c r="D76" s="42" t="s">
        <v>32</v>
      </c>
      <c r="E76" s="66">
        <f>C76/12</f>
        <v>2.41666666666667</v>
      </c>
      <c r="F76" s="67" t="s">
        <v>33</v>
      </c>
      <c r="G76" s="66">
        <f>C76*2.54</f>
        <v>73.66</v>
      </c>
      <c r="H76" s="42" t="s">
        <v>59</v>
      </c>
      <c r="I76" s="75">
        <f>G76/100</f>
        <v>0.7366</v>
      </c>
      <c r="J76" s="67" t="s">
        <v>60</v>
      </c>
      <c r="K76" s="24"/>
    </row>
    <row r="77" spans="2:11">
      <c r="B77" s="38" t="s">
        <v>113</v>
      </c>
      <c r="C77" s="206">
        <v>65</v>
      </c>
      <c r="D77" s="42" t="s">
        <v>32</v>
      </c>
      <c r="E77" s="66">
        <f>C77/12</f>
        <v>5.41666666666667</v>
      </c>
      <c r="F77" s="67" t="s">
        <v>33</v>
      </c>
      <c r="G77" s="66">
        <f>C77*2.54</f>
        <v>165.1</v>
      </c>
      <c r="H77" s="42" t="s">
        <v>59</v>
      </c>
      <c r="I77" s="75">
        <f>G77/100</f>
        <v>1.651</v>
      </c>
      <c r="J77" s="67" t="s">
        <v>60</v>
      </c>
      <c r="K77" s="24"/>
    </row>
    <row r="78" spans="2:11">
      <c r="B78" s="38" t="s">
        <v>114</v>
      </c>
      <c r="C78" s="142">
        <f>C68-C77*(C75-1)</f>
        <v>208</v>
      </c>
      <c r="D78" s="42" t="s">
        <v>32</v>
      </c>
      <c r="E78" s="66">
        <f>C78/12</f>
        <v>17.3333333333333</v>
      </c>
      <c r="F78" s="67" t="s">
        <v>33</v>
      </c>
      <c r="G78" s="66">
        <f>C78*2.54</f>
        <v>528.32</v>
      </c>
      <c r="H78" s="42" t="s">
        <v>59</v>
      </c>
      <c r="I78" s="75">
        <f>G78/100</f>
        <v>5.2832</v>
      </c>
      <c r="J78" s="67" t="s">
        <v>60</v>
      </c>
      <c r="K78" s="24"/>
    </row>
    <row r="79" ht="12" spans="2:15">
      <c r="B79" s="44" t="s">
        <v>115</v>
      </c>
      <c r="C79" s="207">
        <f>INT((C67-0.5)/(C76))</f>
        <v>5</v>
      </c>
      <c r="D79" s="105"/>
      <c r="E79" s="70"/>
      <c r="F79" s="47"/>
      <c r="G79" s="105"/>
      <c r="H79" s="105"/>
      <c r="I79" s="105"/>
      <c r="J79" s="47"/>
      <c r="K79" s="24"/>
      <c r="O79" s="24"/>
    </row>
    <row r="80" s="24" customFormat="1" ht="12" spans="1:21">
      <c r="A80" s="208"/>
      <c r="C80" s="209"/>
      <c r="E80" s="118"/>
      <c r="O80" s="23"/>
      <c r="P80" s="26"/>
      <c r="Q80" s="26"/>
      <c r="R80" s="26"/>
      <c r="S80" s="26"/>
      <c r="T80" s="26"/>
      <c r="U80" s="26"/>
    </row>
    <row r="81" s="23" customFormat="1" ht="12" spans="1:21">
      <c r="A81" s="204"/>
      <c r="B81" s="210" t="s">
        <v>116</v>
      </c>
      <c r="C81" s="119"/>
      <c r="D81" s="59"/>
      <c r="E81" s="119"/>
      <c r="F81" s="59"/>
      <c r="G81" s="119"/>
      <c r="H81" s="59"/>
      <c r="I81" s="186"/>
      <c r="J81" s="51"/>
      <c r="K81" s="24"/>
      <c r="O81" s="26"/>
      <c r="P81" s="26"/>
      <c r="Q81" s="26"/>
      <c r="R81" s="26"/>
      <c r="S81" s="26"/>
      <c r="T81" s="26"/>
      <c r="U81" s="26"/>
    </row>
    <row r="82" spans="2:11">
      <c r="B82" s="211" t="s">
        <v>117</v>
      </c>
      <c r="C82" s="212">
        <v>16</v>
      </c>
      <c r="D82" s="61" t="s">
        <v>32</v>
      </c>
      <c r="E82" s="62">
        <f>C82/12</f>
        <v>1.33333333333333</v>
      </c>
      <c r="F82" s="63" t="s">
        <v>33</v>
      </c>
      <c r="G82" s="60">
        <f>C82*2.54</f>
        <v>40.64</v>
      </c>
      <c r="H82" s="61" t="s">
        <v>59</v>
      </c>
      <c r="I82" s="171">
        <f>G82/100</f>
        <v>0.4064</v>
      </c>
      <c r="J82" s="63" t="s">
        <v>60</v>
      </c>
      <c r="K82" s="24"/>
    </row>
    <row r="83" spans="2:11">
      <c r="B83" s="38" t="s">
        <v>118</v>
      </c>
      <c r="C83" s="213">
        <v>46</v>
      </c>
      <c r="D83" s="42" t="s">
        <v>32</v>
      </c>
      <c r="E83" s="66">
        <f>C83/12</f>
        <v>3.83333333333333</v>
      </c>
      <c r="F83" s="67" t="s">
        <v>33</v>
      </c>
      <c r="G83" s="65">
        <f>C83*2.54</f>
        <v>116.84</v>
      </c>
      <c r="H83" s="42" t="s">
        <v>59</v>
      </c>
      <c r="I83" s="75">
        <f>G83/100</f>
        <v>1.1684</v>
      </c>
      <c r="J83" s="67" t="s">
        <v>60</v>
      </c>
      <c r="K83" s="24"/>
    </row>
    <row r="84" spans="2:11">
      <c r="B84" s="38" t="s">
        <v>119</v>
      </c>
      <c r="C84" s="213">
        <v>144</v>
      </c>
      <c r="D84" s="42" t="s">
        <v>32</v>
      </c>
      <c r="E84" s="66">
        <f>C84/12</f>
        <v>12</v>
      </c>
      <c r="F84" s="67" t="s">
        <v>33</v>
      </c>
      <c r="G84" s="65">
        <f>C84*2.54</f>
        <v>365.76</v>
      </c>
      <c r="H84" s="42" t="s">
        <v>59</v>
      </c>
      <c r="I84" s="75">
        <f>G84/100</f>
        <v>3.6576</v>
      </c>
      <c r="J84" s="67" t="s">
        <v>60</v>
      </c>
      <c r="K84" s="24"/>
    </row>
    <row r="85" spans="2:11">
      <c r="B85" s="38" t="s">
        <v>120</v>
      </c>
      <c r="C85" s="213">
        <v>46</v>
      </c>
      <c r="D85" s="42" t="s">
        <v>32</v>
      </c>
      <c r="E85" s="66">
        <f>C85/12</f>
        <v>3.83333333333333</v>
      </c>
      <c r="F85" s="67" t="s">
        <v>33</v>
      </c>
      <c r="G85" s="65">
        <f>C85*2.54</f>
        <v>116.84</v>
      </c>
      <c r="H85" s="42" t="s">
        <v>59</v>
      </c>
      <c r="I85" s="75">
        <f>G85/100</f>
        <v>1.1684</v>
      </c>
      <c r="J85" s="67" t="s">
        <v>60</v>
      </c>
      <c r="K85" s="24"/>
    </row>
    <row r="86" spans="2:11">
      <c r="B86" s="38" t="s">
        <v>121</v>
      </c>
      <c r="C86" s="213">
        <v>204</v>
      </c>
      <c r="D86" s="42" t="s">
        <v>32</v>
      </c>
      <c r="E86" s="66">
        <f>C86/12</f>
        <v>17</v>
      </c>
      <c r="F86" s="67" t="s">
        <v>33</v>
      </c>
      <c r="G86" s="65">
        <f>C86*2.54</f>
        <v>518.16</v>
      </c>
      <c r="H86" s="42" t="s">
        <v>59</v>
      </c>
      <c r="I86" s="75">
        <f>G86/100</f>
        <v>5.1816</v>
      </c>
      <c r="J86" s="67" t="s">
        <v>60</v>
      </c>
      <c r="K86" s="24"/>
    </row>
    <row r="87" spans="2:11">
      <c r="B87" s="214" t="str">
        <f>IF(B82="距离：从地面到屏幕底部","后排平台最低高度",IF(B82="后排平台高度","最小距离：从地面到屏幕底部","错误！"))</f>
        <v>后排平台最低高度</v>
      </c>
      <c r="C87" s="215">
        <v>12.5</v>
      </c>
      <c r="D87" s="42" t="s">
        <v>32</v>
      </c>
      <c r="E87" s="66">
        <f>IF(C87="Platform Not Needed","",C87/12)</f>
        <v>1.04166666666667</v>
      </c>
      <c r="F87" s="67" t="s">
        <v>33</v>
      </c>
      <c r="G87" s="65">
        <f>IF(C87="Platform Not Needed","",C87*2.54)</f>
        <v>31.75</v>
      </c>
      <c r="H87" s="42" t="s">
        <v>59</v>
      </c>
      <c r="I87" s="75">
        <f>IF(C87="Platform Not Needed","",G87/100)</f>
        <v>0.3175</v>
      </c>
      <c r="J87" s="67" t="s">
        <v>60</v>
      </c>
      <c r="K87" s="24"/>
    </row>
    <row r="88" ht="12" spans="2:11">
      <c r="B88" s="44" t="s">
        <v>122</v>
      </c>
      <c r="C88" s="69">
        <f>TAN(RADIANS(35))*C84+(C83-4)</f>
        <v>142.829885502198</v>
      </c>
      <c r="D88" s="46" t="s">
        <v>32</v>
      </c>
      <c r="E88" s="70">
        <f>C88/12</f>
        <v>11.9024904585165</v>
      </c>
      <c r="F88" s="71" t="s">
        <v>33</v>
      </c>
      <c r="G88" s="69">
        <f>C88*2.54</f>
        <v>362.787909175583</v>
      </c>
      <c r="H88" s="46" t="s">
        <v>59</v>
      </c>
      <c r="I88" s="78">
        <f>G88/100</f>
        <v>3.62787909175583</v>
      </c>
      <c r="J88" s="71" t="s">
        <v>60</v>
      </c>
      <c r="K88" s="24"/>
    </row>
    <row r="90" ht="35.25" customHeight="1" spans="2:11">
      <c r="B90" s="154" t="s">
        <v>123</v>
      </c>
      <c r="C90" s="155"/>
      <c r="D90" s="155"/>
      <c r="E90" s="155"/>
      <c r="F90" s="155"/>
      <c r="G90" s="155"/>
      <c r="H90" s="155"/>
      <c r="I90" s="155"/>
      <c r="J90" s="155"/>
      <c r="K90" s="194"/>
    </row>
  </sheetData>
  <sheetProtection sheet="1" objects="1"/>
  <mergeCells count="15">
    <mergeCell ref="B1:J1"/>
    <mergeCell ref="B2:J2"/>
    <mergeCell ref="B3:J3"/>
    <mergeCell ref="B4:J4"/>
    <mergeCell ref="D39:F39"/>
    <mergeCell ref="B45:J45"/>
    <mergeCell ref="B57:J57"/>
    <mergeCell ref="B58:J58"/>
    <mergeCell ref="B59:J59"/>
    <mergeCell ref="B60:J60"/>
    <mergeCell ref="B61:J61"/>
    <mergeCell ref="B62:J62"/>
    <mergeCell ref="B90:J90"/>
    <mergeCell ref="L2:L3"/>
    <mergeCell ref="G37:J38"/>
  </mergeCells>
  <conditionalFormatting sqref="K35">
    <cfRule type="expression" dxfId="0" priority="3" stopIfTrue="1">
      <formula>$C$17&lt;C35*0.9</formula>
    </cfRule>
    <cfRule type="expression" dxfId="0" priority="4" stopIfTrue="1">
      <formula>$C$17&gt;C35*1.1</formula>
    </cfRule>
    <cfRule type="expression" dxfId="1" priority="5" stopIfTrue="1">
      <formula>AND($C$17&gt;C35*0.9,$C$17&lt;C35*1.1)</formula>
    </cfRule>
  </conditionalFormatting>
  <conditionalFormatting sqref="C39">
    <cfRule type="cellIs" dxfId="2" priority="9" stopIfTrue="1" operator="lessThan">
      <formula>12</formula>
    </cfRule>
    <cfRule type="cellIs" dxfId="3" priority="10" stopIfTrue="1" operator="between">
      <formula>12</formula>
      <formula>15.99999</formula>
    </cfRule>
  </conditionalFormatting>
  <conditionalFormatting sqref="G39">
    <cfRule type="cellIs" dxfId="4" priority="11" stopIfTrue="1" operator="lessThan">
      <formula>41.11</formula>
    </cfRule>
    <cfRule type="cellIs" dxfId="5" priority="12" stopIfTrue="1" operator="between">
      <formula>41.11</formula>
      <formula>54.81</formula>
    </cfRule>
  </conditionalFormatting>
  <conditionalFormatting sqref="K39">
    <cfRule type="expression" dxfId="6" priority="8" stopIfTrue="1">
      <formula>C39&lt;16</formula>
    </cfRule>
  </conditionalFormatting>
  <conditionalFormatting sqref="K31:K33">
    <cfRule type="expression" dxfId="1" priority="6" stopIfTrue="1">
      <formula>$C$17&lt;=C31</formula>
    </cfRule>
    <cfRule type="expression" dxfId="6" priority="7" stopIfTrue="1">
      <formula>$C$17&gt;C31</formula>
    </cfRule>
  </conditionalFormatting>
  <conditionalFormatting sqref="K34 K36">
    <cfRule type="expression" dxfId="6" priority="1" stopIfTrue="1">
      <formula>$C$17&lt;=C34</formula>
    </cfRule>
    <cfRule type="expression" dxfId="1" priority="2" stopIfTrue="1">
      <formula>$C$17&gt;C34</formula>
    </cfRule>
  </conditionalFormatting>
  <dataValidations count="13">
    <dataValidation type="list" allowBlank="1" showInputMessage="1" showErrorMessage="1" promptTitle="Screen Aspect Ratio Selection" prompt="Select the aspect ratio (shape) of the screen.  &#13;1.33:1 (4:3 NTSC/PAL)&#13;1.60:1 (16:10 LCD Computer Monitor)&#13;1.78:1 (16:9 HDTV, most common)&#13;1.85:1 (Letterbox, original film)&#13;2.35:1&#13;2.37:1 (16:9 projector w/ 4:3 anamporphic lens)&#13;2.40:1, 2.70:1 (extra wide)" sqref="C7">
      <formula1>$L$4:$L$15</formula1>
    </dataValidation>
    <dataValidation type="decimal" operator="between" allowBlank="1" showInputMessage="1" showErrorMessage="1" promptTitle="Screen Gain" prompt="Enter the gain of the screen material. (Stewart GreyHawk is 0.95, Stewart FireHawk is 1.35, Da-Lite High Contrast Cinema Vision 1.1, Da-Lite High Power 2.8)" sqref="C9">
      <formula1>0</formula1>
      <formula2>30</formula2>
    </dataValidation>
    <dataValidation allowBlank="1" showInputMessage="1" showErrorMessage="1" promptTitle="Screen Dimension Measurement" prompt="Enter the  measurement of the screen.  Specify if this is the width, height, or diagional measurement of the screen.  Specify the units of measurement." sqref="C8"/>
    <dataValidation type="list" allowBlank="1" showInputMessage="1" showErrorMessage="1" sqref="E8">
      <formula1>"宽,对角线,高"</formula1>
    </dataValidation>
    <dataValidation type="list" allowBlank="1" showInputMessage="1" showErrorMessage="1" sqref="D8">
      <formula1>"英寸,厘米"</formula1>
    </dataValidation>
    <dataValidation allowBlank="1" showInputMessage="1" showErrorMessage="1" promptTitle="Projector Brightness" prompt="Enter the brightness of the projector in ANSI Lumens." sqref="C10"/>
    <dataValidation allowBlank="1" showInputMessage="1" showErrorMessage="1" promptTitle="Horizontal Resolution Hints" prompt="**16:9 (1.78:1) Aspect Ratios**&#13;1280 (for 1280x720 HD)&#13;1366 (for 1366x768 plasma/lcd)&#13;1920 (for 1920x1080 HD)&#13;3840 (for 3840x2160 4k UHD)&#13;7680 (for 7680x4320 8k UHD)&#13;" sqref="C11"/>
    <dataValidation type="list" allowBlank="1" showInputMessage="1" showErrorMessage="1" sqref="D13 D14">
      <formula1>"英寸,英尺,厘米,米"</formula1>
    </dataValidation>
    <dataValidation allowBlank="1" showInputMessage="1" showErrorMessage="1" promptTitle="Vertical Resolution Hints:" prompt="**16:9 (1.78:1) Aspect Ratios**&#13;720 (for 1280x720 HD)&#13;768 (for 1366x768 plasma/lcd)&#13;1080 (for 1920x1080 HD)&#13;2160 (for 3840x2160 4k UHD)&#13;4320 (for 7680x4320 8k UHD)" sqref="C12"/>
    <dataValidation type="list" allowBlank="1" showInputMessage="1" showErrorMessage="1" sqref="B82">
      <formula1>"距离：从地面到屏幕底部,后排平台高度"</formula1>
    </dataValidation>
    <dataValidation type="list" allowBlank="1" showInputMessage="1" showErrorMessage="1" sqref="C15">
      <formula1>"否,是"</formula1>
    </dataValidation>
    <dataValidation allowBlank="1" showInputMessage="1" showErrorMessage="1" promptTitle="Seating Distance:" prompt="Distance from the viewers eyes to the screen." sqref="C13:C14"/>
    <dataValidation allowBlank="1" showInputMessage="1" showErrorMessage="1" promptTitle="Screen Dimension in Inches" prompt="This hidden cell is used for unit conversion to inches for the screen size. This cell displays the screen dimension in inches regardless of whether inches or cm is selected. This is to allows calcualtions/equations to function properly." sqref="C16:C18"/>
  </dataValidations>
  <hyperlinks>
    <hyperlink ref="B3:J3" r:id="rId3" display="Carlton Bale制作    http://www.carltonbale.com/home-theater/home-theater-calculator/"/>
  </hyperlinks>
  <pageMargins left="0.7" right="0.7" top="0.75" bottom="0.75" header="0.5" footer="0.5"/>
  <pageSetup paperSize="1" scale="50" fitToHeight="2" orientation="portrait"/>
  <headerFooter/>
  <colBreaks count="1" manualBreakCount="1">
    <brk id="11" max="61"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zoomScale="110" zoomScaleNormal="110" workbookViewId="0">
      <selection activeCell="P23" sqref="$A1:$XFD1048576"/>
    </sheetView>
  </sheetViews>
  <sheetFormatPr defaultColWidth="10.2857142857143" defaultRowHeight="12.75"/>
  <sheetData/>
  <sheetProtection sheet="1" objects="1"/>
  <pageMargins left="0.7" right="0.7" top="0.75" bottom="0.75" header="0.5" footer="0.5"/>
  <pageSetup paperSize="1"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zoomScale="110" zoomScaleNormal="110" workbookViewId="0">
      <selection activeCell="R13" sqref="R13"/>
    </sheetView>
  </sheetViews>
  <sheetFormatPr defaultColWidth="10.2857142857143" defaultRowHeight="12.75"/>
  <sheetData/>
  <sheetProtection sheet="1" objects="1"/>
  <pageMargins left="0.7" right="0.7" top="0.75" bottom="0.75" header="0.5" footer="0.5"/>
  <pageSetup paperSize="1"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K20" sqref="$A1:$XFD1048576"/>
    </sheetView>
  </sheetViews>
  <sheetFormatPr defaultColWidth="8.82857142857143" defaultRowHeight="12.75" outlineLevelCol="7"/>
  <cols>
    <col min="1" max="1" width="17.8285714285714" customWidth="1"/>
    <col min="3" max="3" width="17.5047619047619" customWidth="1"/>
    <col min="5" max="5" width="17.5047619047619" customWidth="1"/>
    <col min="7" max="8" width="17" customWidth="1"/>
  </cols>
  <sheetData>
    <row r="1" s="1" customFormat="1" ht="15.75" spans="1:7">
      <c r="A1" s="3" t="s">
        <v>124</v>
      </c>
      <c r="B1" s="3"/>
      <c r="C1" s="3"/>
      <c r="D1" s="3"/>
      <c r="E1" s="3"/>
      <c r="F1" s="3"/>
      <c r="G1" s="3"/>
    </row>
    <row r="2" s="2" customFormat="1" ht="72" spans="1:7">
      <c r="A2" s="4"/>
      <c r="B2" s="5" t="s">
        <v>125</v>
      </c>
      <c r="C2" s="6" t="s">
        <v>126</v>
      </c>
      <c r="D2" s="5" t="s">
        <v>127</v>
      </c>
      <c r="E2" s="6" t="s">
        <v>128</v>
      </c>
      <c r="F2" s="5" t="s">
        <v>129</v>
      </c>
      <c r="G2" s="6" t="s">
        <v>130</v>
      </c>
    </row>
    <row r="3" spans="1:8">
      <c r="A3" s="7" t="s">
        <v>131</v>
      </c>
      <c r="B3" s="8" t="s">
        <v>36</v>
      </c>
      <c r="C3" s="9"/>
      <c r="D3" s="8" t="s">
        <v>37</v>
      </c>
      <c r="E3" s="9"/>
      <c r="F3" s="8" t="s">
        <v>38</v>
      </c>
      <c r="G3" s="10"/>
      <c r="H3" s="11" t="s">
        <v>132</v>
      </c>
    </row>
    <row r="4" spans="1:7">
      <c r="A4" s="12" t="s">
        <v>133</v>
      </c>
      <c r="B4" s="13">
        <v>6.72987173723895</v>
      </c>
      <c r="C4" s="14" t="s">
        <v>134</v>
      </c>
      <c r="D4" s="13">
        <v>4.48658121424157</v>
      </c>
      <c r="E4" s="14" t="s">
        <v>134</v>
      </c>
      <c r="F4" s="13">
        <v>2.99105414282771</v>
      </c>
      <c r="G4" s="15" t="s">
        <v>135</v>
      </c>
    </row>
    <row r="5" spans="1:7">
      <c r="A5" s="12" t="s">
        <v>136</v>
      </c>
      <c r="B5" s="13">
        <v>7.90028421328051</v>
      </c>
      <c r="C5" s="14" t="s">
        <v>134</v>
      </c>
      <c r="D5" s="13">
        <v>5.26685620802271</v>
      </c>
      <c r="E5" s="14" t="s">
        <v>134</v>
      </c>
      <c r="F5" s="13">
        <v>3.51123747201514</v>
      </c>
      <c r="G5" s="15" t="s">
        <v>135</v>
      </c>
    </row>
    <row r="6" spans="1:7">
      <c r="A6" s="12" t="s">
        <v>137</v>
      </c>
      <c r="B6" s="13">
        <v>9.36329980833246</v>
      </c>
      <c r="C6" s="14" t="s">
        <v>134</v>
      </c>
      <c r="D6" s="13">
        <v>6.24219995024914</v>
      </c>
      <c r="E6" s="14" t="s">
        <v>134</v>
      </c>
      <c r="F6" s="13">
        <v>4.16146663349942</v>
      </c>
      <c r="G6" s="15" t="s">
        <v>135</v>
      </c>
    </row>
    <row r="7" spans="1:7">
      <c r="A7" s="12" t="s">
        <v>138</v>
      </c>
      <c r="B7" s="13">
        <v>10.8263154033844</v>
      </c>
      <c r="C7" s="14" t="s">
        <v>134</v>
      </c>
      <c r="D7" s="13">
        <v>7.21754369247556</v>
      </c>
      <c r="E7" s="14" t="s">
        <v>134</v>
      </c>
      <c r="F7" s="13">
        <v>4.81169579498371</v>
      </c>
      <c r="G7" s="15" t="s">
        <v>135</v>
      </c>
    </row>
    <row r="8" spans="1:7">
      <c r="A8" s="12" t="s">
        <v>139</v>
      </c>
      <c r="B8" s="13">
        <v>12.2893309984363</v>
      </c>
      <c r="C8" s="14" t="s">
        <v>134</v>
      </c>
      <c r="D8" s="13">
        <v>8.19288743470199</v>
      </c>
      <c r="E8" s="14" t="s">
        <v>134</v>
      </c>
      <c r="F8" s="13">
        <v>5.46192495646799</v>
      </c>
      <c r="G8" s="15" t="s">
        <v>135</v>
      </c>
    </row>
    <row r="9" spans="1:7">
      <c r="A9" s="12" t="s">
        <v>140</v>
      </c>
      <c r="B9" s="13">
        <v>13.4597434744779</v>
      </c>
      <c r="C9" s="14" t="s">
        <v>134</v>
      </c>
      <c r="D9" s="13">
        <v>8.97316242848313</v>
      </c>
      <c r="E9" s="14" t="s">
        <v>134</v>
      </c>
      <c r="F9" s="13">
        <v>5.98210828565542</v>
      </c>
      <c r="G9" s="15" t="s">
        <v>135</v>
      </c>
    </row>
    <row r="10" spans="1:7">
      <c r="A10" s="12" t="s">
        <v>141</v>
      </c>
      <c r="B10" s="13">
        <v>14.6301559505195</v>
      </c>
      <c r="C10" s="14" t="s">
        <v>134</v>
      </c>
      <c r="D10" s="13">
        <v>9.75343742226428</v>
      </c>
      <c r="E10" s="14" t="s">
        <v>134</v>
      </c>
      <c r="F10" s="13">
        <v>6.50229161484285</v>
      </c>
      <c r="G10" s="15" t="s">
        <v>135</v>
      </c>
    </row>
    <row r="11" spans="1:7">
      <c r="A11" s="12" t="s">
        <v>142</v>
      </c>
      <c r="B11" s="13">
        <v>17.5561871406234</v>
      </c>
      <c r="C11" s="14" t="s">
        <v>134</v>
      </c>
      <c r="D11" s="13">
        <v>11.7041249067171</v>
      </c>
      <c r="E11" s="14" t="s">
        <v>134</v>
      </c>
      <c r="F11" s="13">
        <v>7.80274993781142</v>
      </c>
      <c r="G11" s="15" t="s">
        <v>135</v>
      </c>
    </row>
    <row r="12" spans="1:7">
      <c r="A12" s="12" t="s">
        <v>143</v>
      </c>
      <c r="B12" s="13">
        <v>28.0898994249974</v>
      </c>
      <c r="C12" s="14" t="s">
        <v>134</v>
      </c>
      <c r="D12" s="13">
        <v>18.7265998507474</v>
      </c>
      <c r="E12" s="14" t="s">
        <v>134</v>
      </c>
      <c r="F12" s="13">
        <v>12.4843999004983</v>
      </c>
      <c r="G12" s="15" t="s">
        <v>135</v>
      </c>
    </row>
    <row r="13" spans="1:7">
      <c r="A13" s="12" t="s">
        <v>144</v>
      </c>
      <c r="B13" s="13">
        <v>32.1863430911428</v>
      </c>
      <c r="C13" s="14" t="s">
        <v>134</v>
      </c>
      <c r="D13" s="13">
        <v>21.4575623289814</v>
      </c>
      <c r="E13" s="14" t="s">
        <v>134</v>
      </c>
      <c r="F13" s="13">
        <v>14.3050415526543</v>
      </c>
      <c r="G13" s="15" t="s">
        <v>135</v>
      </c>
    </row>
    <row r="14" spans="1:7">
      <c r="A14" s="16" t="s">
        <v>145</v>
      </c>
      <c r="B14" s="17">
        <v>35.9901836382779</v>
      </c>
      <c r="C14" s="18" t="s">
        <v>134</v>
      </c>
      <c r="D14" s="17">
        <v>23.9934560587701</v>
      </c>
      <c r="E14" s="18" t="s">
        <v>134</v>
      </c>
      <c r="F14" s="17">
        <v>15.9956373725134</v>
      </c>
      <c r="G14" s="19" t="s">
        <v>135</v>
      </c>
    </row>
    <row r="19" ht="46.5" customHeight="1" spans="1:7">
      <c r="A19" s="20" t="s">
        <v>146</v>
      </c>
      <c r="B19" s="21"/>
      <c r="C19" s="21"/>
      <c r="D19" s="21"/>
      <c r="E19" s="21"/>
      <c r="F19" s="21"/>
      <c r="G19" s="21"/>
    </row>
  </sheetData>
  <sheetProtection sheet="1" objects="1"/>
  <mergeCells count="2">
    <mergeCell ref="A1:G1"/>
    <mergeCell ref="A19:G19"/>
  </mergeCells>
  <pageMargins left="0.7" right="0.7" top="0.75" bottom="0.75" header="0.5" footer="0.5"/>
  <pageSetup paperSize="1" orientation="portrait"/>
  <headerFooter/>
</worksheet>
</file>

<file path=docProps/app.xml><?xml version="1.0" encoding="utf-8"?>
<Properties xmlns="http://schemas.openxmlformats.org/officeDocument/2006/extended-properties" xmlns:vt="http://schemas.openxmlformats.org/officeDocument/2006/docPropsVTypes">
  <Company>carltonbale.com</Company>
  <Application>Microsoft Macintosh Excel</Application>
  <HeadingPairs>
    <vt:vector size="2" baseType="variant">
      <vt:variant>
        <vt:lpstr>工作表</vt:lpstr>
      </vt:variant>
      <vt:variant>
        <vt:i4>4</vt:i4>
      </vt:variant>
    </vt:vector>
  </HeadingPairs>
  <TitlesOfParts>
    <vt:vector size="4" baseType="lpstr">
      <vt:lpstr>家庭影院计算表</vt:lpstr>
      <vt:lpstr>距离分辨率图</vt:lpstr>
      <vt:lpstr>视场座位图</vt:lpstr>
      <vt:lpstr>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Screen Dimension Calculator for Front Projectors</dc:title>
  <dc:subject>Home Theater Front Projection</dc:subject>
  <dc:creator>Carlton Bale</dc:creator>
  <cp:lastModifiedBy>zunzheng-201902</cp:lastModifiedBy>
  <dcterms:created xsi:type="dcterms:W3CDTF">2002-02-17T14:37:00Z</dcterms:created>
  <cp:lastPrinted>2006-12-12T20:35:00Z</cp:lastPrinted>
  <dcterms:modified xsi:type="dcterms:W3CDTF">2020-06-16T02:52:00Z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